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\Desktop\"/>
    </mc:Choice>
  </mc:AlternateContent>
  <xr:revisionPtr revIDLastSave="0" documentId="13_ncr:1_{D553936A-411D-412D-86E3-6B5E90479391}" xr6:coauthVersionLast="47" xr6:coauthVersionMax="47" xr10:uidLastSave="{00000000-0000-0000-0000-000000000000}"/>
  <bookViews>
    <workbookView xWindow="-119" yWindow="-119" windowWidth="28741" windowHeight="15543" xr2:uid="{86703DCB-C1BE-4197-B674-3AA289E128EE}"/>
  </bookViews>
  <sheets>
    <sheet name="Angebotsrechner" sheetId="2" r:id="rId1"/>
    <sheet name="Stammdaten" sheetId="1" r:id="rId2"/>
  </sheets>
  <definedNames>
    <definedName name="Faktor_rm">Stammdaten!$D$46</definedName>
    <definedName name="Faktor_srm">Stammdaten!$D$47</definedName>
    <definedName name="Feuchtetabelle">Stammdaten!$C$54:$E$56</definedName>
    <definedName name="Heizwerttabelle">Stammdaten!$C$13:$H$35</definedName>
    <definedName name="ListeBrennstoff">Stammdaten!$C$13:$C$35</definedName>
    <definedName name="ListeEinheiten">Angebotsrechner!$R$1:$R$5</definedName>
    <definedName name="ListeFeuchtigkeit">Stammdaten!$C$54:$C$56</definedName>
    <definedName name="ListeUmrechnungsfaktoren">Stammdaten!$C$44:$C$47</definedName>
    <definedName name="Umrechnungstabelle">Stammdaten!$C$44:$D$47</definedName>
    <definedName name="Währungsfaktor">Angebotsrechner!$N$11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2" l="1"/>
  <c r="M41" i="2"/>
  <c r="M42" i="2"/>
  <c r="M43" i="2"/>
  <c r="H40" i="2"/>
  <c r="H41" i="2"/>
  <c r="H42" i="2"/>
  <c r="H43" i="2"/>
  <c r="G40" i="2"/>
  <c r="G41" i="2"/>
  <c r="G42" i="2"/>
  <c r="G43" i="2"/>
  <c r="E38" i="2"/>
  <c r="E39" i="2"/>
  <c r="E40" i="2"/>
  <c r="E41" i="2"/>
  <c r="E42" i="2"/>
  <c r="E43" i="2"/>
  <c r="E36" i="2"/>
  <c r="E37" i="2"/>
  <c r="R37" i="2"/>
  <c r="R38" i="2"/>
  <c r="G38" i="2" s="1"/>
  <c r="R39" i="2"/>
  <c r="G39" i="2" s="1"/>
  <c r="R36" i="2"/>
  <c r="G36" i="2" s="1"/>
  <c r="C38" i="2"/>
  <c r="C39" i="2"/>
  <c r="C40" i="2"/>
  <c r="C41" i="2"/>
  <c r="C42" i="2"/>
  <c r="C43" i="2"/>
  <c r="C37" i="2"/>
  <c r="C36" i="2"/>
  <c r="J22" i="2"/>
  <c r="R22" i="2"/>
  <c r="R23" i="2"/>
  <c r="R24" i="2"/>
  <c r="R25" i="2"/>
  <c r="R26" i="2"/>
  <c r="M26" i="2" s="1"/>
  <c r="N26" i="2" s="1"/>
  <c r="R27" i="2"/>
  <c r="K27" i="2" s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14" i="1"/>
  <c r="H14" i="1"/>
  <c r="H13" i="1"/>
  <c r="G13" i="1"/>
  <c r="J24" i="2"/>
  <c r="J29" i="2"/>
  <c r="J28" i="2"/>
  <c r="J27" i="2"/>
  <c r="J26" i="2"/>
  <c r="J25" i="2"/>
  <c r="J23" i="2"/>
  <c r="R28" i="2"/>
  <c r="K28" i="2" s="1"/>
  <c r="R29" i="2"/>
  <c r="K29" i="2" s="1"/>
  <c r="G37" i="2" l="1"/>
  <c r="N40" i="2"/>
  <c r="K40" i="2"/>
  <c r="J40" i="2"/>
  <c r="K25" i="2"/>
  <c r="K24" i="2"/>
  <c r="K23" i="2"/>
  <c r="M23" i="2" s="1"/>
  <c r="J37" i="2" s="1"/>
  <c r="K22" i="2"/>
  <c r="M29" i="2"/>
  <c r="N43" i="2" s="1"/>
  <c r="M28" i="2"/>
  <c r="N42" i="2" s="1"/>
  <c r="M27" i="2"/>
  <c r="N41" i="2" s="1"/>
  <c r="K26" i="2"/>
  <c r="H37" i="2" l="1"/>
  <c r="M37" i="2" s="1"/>
  <c r="N37" i="2" s="1"/>
  <c r="M25" i="2"/>
  <c r="J39" i="2" s="1"/>
  <c r="K39" i="2" s="1"/>
  <c r="H39" i="2"/>
  <c r="M39" i="2" s="1"/>
  <c r="H36" i="2"/>
  <c r="M36" i="2" s="1"/>
  <c r="M24" i="2"/>
  <c r="J38" i="2" s="1"/>
  <c r="K38" i="2" s="1"/>
  <c r="H38" i="2"/>
  <c r="M38" i="2" s="1"/>
  <c r="J41" i="2"/>
  <c r="K41" i="2"/>
  <c r="J42" i="2"/>
  <c r="K42" i="2"/>
  <c r="J43" i="2"/>
  <c r="K43" i="2"/>
  <c r="K37" i="2"/>
  <c r="M22" i="2"/>
  <c r="N29" i="2"/>
  <c r="N23" i="2"/>
  <c r="N27" i="2"/>
  <c r="N28" i="2"/>
  <c r="N24" i="2" l="1"/>
  <c r="N38" i="2"/>
  <c r="N39" i="2"/>
  <c r="N25" i="2"/>
  <c r="J36" i="2"/>
  <c r="K36" i="2" s="1"/>
  <c r="N36" i="2"/>
  <c r="N22" i="2"/>
</calcChain>
</file>

<file path=xl/sharedStrings.xml><?xml version="1.0" encoding="utf-8"?>
<sst xmlns="http://schemas.openxmlformats.org/spreadsheetml/2006/main" count="140" uniqueCount="98">
  <si>
    <t xml:space="preserve"> Brennstoff </t>
  </si>
  <si>
    <t xml:space="preserve"> Typ </t>
  </si>
  <si>
    <t xml:space="preserve"> - </t>
  </si>
  <si>
    <t xml:space="preserve"> Einheit </t>
  </si>
  <si>
    <t xml:space="preserve"> Feuchtigkeitszustand </t>
  </si>
  <si>
    <t xml:space="preserve"> Restfeuchte (ca.) </t>
  </si>
  <si>
    <t xml:space="preserve"> 15-20% </t>
  </si>
  <si>
    <t xml:space="preserve"> 30-40% </t>
  </si>
  <si>
    <t xml:space="preserve"> 50-60% </t>
  </si>
  <si>
    <t xml:space="preserve"> Händler A, Buche </t>
  </si>
  <si>
    <t xml:space="preserve"> Händler B, Akazie </t>
  </si>
  <si>
    <t xml:space="preserve">... </t>
  </si>
  <si>
    <t xml:space="preserve"> Händler C, frische Eiche </t>
  </si>
  <si>
    <t xml:space="preserve"> Händler D, Palette Briketts </t>
  </si>
  <si>
    <t xml:space="preserve"> </t>
  </si>
  <si>
    <t>Tabelle 1: Heizwerte &amp; Dichten</t>
  </si>
  <si>
    <t>Die Werte für Holz basieren auf lufttrockenem Material mit ca. 15-20% Restfeuchte</t>
  </si>
  <si>
    <t>Tabelle 2: Umrechnungsfaktoren Volumen</t>
  </si>
  <si>
    <t>Tabelle 3: Feuchtigkeitseinfluss</t>
  </si>
  <si>
    <t>Reduktionsfaktor für den Heizwert basierend auf der Feuchtigkeit</t>
  </si>
  <si>
    <t xml:space="preserve">Heizwert (kWh/kg) </t>
  </si>
  <si>
    <t xml:space="preserve">Dichte (kg/fm) </t>
  </si>
  <si>
    <t xml:space="preserve">Gewicht (kg/rm, ca.) </t>
  </si>
  <si>
    <t xml:space="preserve">Gewicht (kg/srm, ca.) </t>
  </si>
  <si>
    <t>Diese Faktoren dienen zur Umrechnung von Volumen in reines Holzvolumen (Festmeter)</t>
  </si>
  <si>
    <t xml:space="preserve"> Faktor zu
 Festmeter (fm) </t>
  </si>
  <si>
    <t xml:space="preserve">Heizwert-Faktor </t>
  </si>
  <si>
    <t>Stammdaten</t>
  </si>
  <si>
    <t>Die Daten, die zur Berechnung genutzt werden</t>
  </si>
  <si>
    <t>* in den leeren Zeilen kannst du eigene Werte eintragen, die du im Vergleich dabei haben möchtest.</t>
  </si>
  <si>
    <t>Hier kannst du schauen, was dich wieviel Brennwert kostet.</t>
  </si>
  <si>
    <t>Interaktiver Angebotsvergleich für Brennstoffe</t>
  </si>
  <si>
    <t>Wähle den Brennstoff, die Einheit und den Feuchtezustand aus den Dropdown-Listen aus.</t>
  </si>
  <si>
    <t>srm</t>
  </si>
  <si>
    <t>kg</t>
  </si>
  <si>
    <t>erdei m³</t>
  </si>
  <si>
    <t xml:space="preserve">Angebot Beschreibung </t>
  </si>
  <si>
    <t xml:space="preserve">Brennstoff </t>
  </si>
  <si>
    <t xml:space="preserve">Menge </t>
  </si>
  <si>
    <t xml:space="preserve">Einheit </t>
  </si>
  <si>
    <t xml:space="preserve">Feuchtigkeit </t>
  </si>
  <si>
    <t xml:space="preserve">Gesamt-
gewicht </t>
  </si>
  <si>
    <t>Gesamt-
energie</t>
  </si>
  <si>
    <t>Zerreiche (Cser)</t>
  </si>
  <si>
    <t>Hainbuche (Gyertyán)</t>
  </si>
  <si>
    <t>Buche (Bükk)</t>
  </si>
  <si>
    <t>Eiche (Tölgy)</t>
  </si>
  <si>
    <t>Esche (Kőris)</t>
  </si>
  <si>
    <t>Akazie (Akác)</t>
  </si>
  <si>
    <t>Ahorn (Juhar)</t>
  </si>
  <si>
    <t>Birke (Nyír)</t>
  </si>
  <si>
    <t>Erle (Éger)</t>
  </si>
  <si>
    <t>Pappel (Nyár)</t>
  </si>
  <si>
    <t>Fichte (Lucfenyő)</t>
  </si>
  <si>
    <t>Kiefer (Fenyő)</t>
  </si>
  <si>
    <t>Lärche (Vörösfenyő)</t>
  </si>
  <si>
    <t>Holzbriketts</t>
  </si>
  <si>
    <t>Sonnenblumenbriketts</t>
  </si>
  <si>
    <t>Braunkohlebriketts</t>
  </si>
  <si>
    <t>Steinkohle</t>
  </si>
  <si>
    <t>Koks</t>
  </si>
  <si>
    <t>Hartholz</t>
  </si>
  <si>
    <t>Weichlaubholz</t>
  </si>
  <si>
    <t>Nadelholz</t>
  </si>
  <si>
    <t>Brikett</t>
  </si>
  <si>
    <t>Kohle</t>
  </si>
  <si>
    <t>Festmeter (fm)</t>
  </si>
  <si>
    <t>erdei köbméter</t>
  </si>
  <si>
    <t>Raummeter (rm)</t>
  </si>
  <si>
    <t>Schüttraummeter (srm)</t>
  </si>
  <si>
    <t>rm</t>
  </si>
  <si>
    <t>t (Tonne)</t>
  </si>
  <si>
    <t xml:space="preserve"> trocken </t>
  </si>
  <si>
    <t xml:space="preserve"> halbtrocken </t>
  </si>
  <si>
    <t xml:space="preserve"> frisch </t>
  </si>
  <si>
    <t>Preis pro
 Menge</t>
  </si>
  <si>
    <t>Wie funktioniert es?</t>
  </si>
  <si>
    <t>Preis pro kWh
HUF                    EUR</t>
  </si>
  <si>
    <t>Umrechnungsfaktor HUF &gt; EUR</t>
  </si>
  <si>
    <t xml:space="preserve">1 EUR = </t>
  </si>
  <si>
    <t>Berechnung Preis pro kWh inkl. Transportkosten</t>
  </si>
  <si>
    <t>Berechnung Basispreis pro kWh</t>
  </si>
  <si>
    <t>Angebot Beschreibung</t>
  </si>
  <si>
    <t>geplante Menge</t>
  </si>
  <si>
    <t>Einheit 
(wie oben)</t>
  </si>
  <si>
    <t>Transport-
kosten</t>
  </si>
  <si>
    <t>Preis pro
Einheit</t>
  </si>
  <si>
    <t>Möchtest du etwaige Transportkosten mit einbeziehen, gehe nach der Basis-Berechnung zur zweiten Tabelle weiter.</t>
  </si>
  <si>
    <t>Trage dort in den Zeilen, um die es geht, die Menge ein, die du erwerben möchtest und was das an Transport kostet.</t>
  </si>
  <si>
    <t>Preis pro kWh ohne Fracht
HUF                    EUR</t>
  </si>
  <si>
    <t>Preis pro kWh inkl. Fracht
HUF                    EUR</t>
  </si>
  <si>
    <t>Trage die Details des Händlerangebots in die rosa Felder der oberen Tabelle ein.</t>
  </si>
  <si>
    <t>Die grauen Zellen berechnen automatisch die Gesamtenergiemenge und die Kosten pro kWh.</t>
  </si>
  <si>
    <t>Festbrennstoff-Angebotsrechner</t>
  </si>
  <si>
    <t>Die Beispiele in den rosa Feldern solltest du löschen, wenn du erkannt hast, wie es geht.</t>
  </si>
  <si>
    <t>Vergleiche die finale Spalte "Preis pro kWh", um das wirtschaftlichste Angebot zu finden. Der niedrigste Wert gewinnt!</t>
  </si>
  <si>
    <t>Energie pro
Einheit</t>
  </si>
  <si>
    <t>Unser Flyer gibt dir alle wichtigen Informationen auf einer Seite. Einfach hier herunterladen und mitnehmen.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</si>
</sst>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&quot; kg&quot;"/>
    <numFmt numFmtId="165" formatCode="0&quot; kWh&quot;"/>
    <numFmt numFmtId="166" formatCode="0&quot; HUF&quot;"/>
    <numFmt numFmtId="167" formatCode="0.0&quot; HUF&quot;"/>
    <numFmt numFmtId="168" formatCode="0.0"/>
    <numFmt numFmtId="169" formatCode="0.00&quot; HUF&quot;"/>
    <numFmt numFmtId="170" formatCode="0.00&quot; ct&quot;"/>
    <numFmt numFmtId="171" formatCode="0,000&quot; HUF&quot;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sz val="11"/>
      <color theme="0"/>
      <name val="Roboto"/>
    </font>
    <font>
      <i/>
      <sz val="11"/>
      <color theme="1"/>
      <name val="Roboto"/>
    </font>
    <font>
      <b/>
      <sz val="14"/>
      <color rgb="FFCD2A3E"/>
      <name val="Roboto"/>
    </font>
    <font>
      <sz val="12"/>
      <color theme="1"/>
      <name val="Roboto"/>
    </font>
    <font>
      <b/>
      <sz val="16"/>
      <color theme="1"/>
      <name val="Roboto"/>
    </font>
    <font>
      <b/>
      <sz val="18"/>
      <color theme="0"/>
      <name val="Roboto"/>
    </font>
    <font>
      <b/>
      <sz val="12"/>
      <color theme="1"/>
      <name val="Roboto"/>
    </font>
    <font>
      <sz val="12"/>
      <color theme="0"/>
      <name val="Roboto"/>
    </font>
    <font>
      <sz val="10"/>
      <color theme="1"/>
      <name val="Roboto"/>
    </font>
    <font>
      <sz val="8"/>
      <name val="Aptos Narrow"/>
      <family val="2"/>
      <scheme val="minor"/>
    </font>
    <font>
      <sz val="11"/>
      <color theme="0" tint="-0.499984740745262"/>
      <name val="Roboto"/>
    </font>
    <font>
      <sz val="11"/>
      <color theme="0" tint="-0.499984740745262"/>
      <name val="Aptos Narrow"/>
      <family val="2"/>
      <scheme val="minor"/>
    </font>
    <font>
      <b/>
      <sz val="14"/>
      <color rgb="FF436F4D"/>
      <name val="Roboto"/>
    </font>
    <font>
      <b/>
      <sz val="16"/>
      <color rgb="FFCD2A3E"/>
      <name val="Roboto"/>
    </font>
    <font>
      <b/>
      <sz val="11"/>
      <color theme="0"/>
      <name val="Roboto"/>
    </font>
    <font>
      <b/>
      <sz val="14"/>
      <color theme="1"/>
      <name val="Roboto"/>
    </font>
    <font>
      <b/>
      <sz val="20"/>
      <color theme="0"/>
      <name val="Roboto"/>
    </font>
    <font>
      <i/>
      <sz val="12"/>
      <color rgb="FFCD2A3E"/>
      <name val="Roboto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436F4D"/>
        <bgColor indexed="64"/>
      </patternFill>
    </fill>
    <fill>
      <patternFill patternType="solid">
        <fgColor rgb="FFCD2A3E"/>
        <bgColor indexed="64"/>
      </patternFill>
    </fill>
    <fill>
      <patternFill patternType="solid">
        <fgColor rgb="FFE68691"/>
        <bgColor indexed="64"/>
      </patternFill>
    </fill>
    <fill>
      <patternFill patternType="solid">
        <fgColor rgb="FFF4C8C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ck">
        <color rgb="FFCD2A3E"/>
      </left>
      <right style="thick">
        <color rgb="FFCD2A3E"/>
      </right>
      <top style="thick">
        <color rgb="FFCD2A3E"/>
      </top>
      <bottom style="thick">
        <color rgb="FFCD2A3E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rgb="FFCD2A3E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theme="1" tint="0.499984740745262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4" borderId="0" xfId="0" applyFont="1" applyFill="1"/>
    <xf numFmtId="0" fontId="3" fillId="4" borderId="0" xfId="0" applyFont="1" applyFill="1" applyAlignment="1">
      <alignment vertical="top"/>
    </xf>
    <xf numFmtId="0" fontId="3" fillId="4" borderId="0" xfId="0" applyFont="1" applyFill="1" applyAlignment="1">
      <alignment vertical="top" wrapText="1"/>
    </xf>
    <xf numFmtId="0" fontId="1" fillId="5" borderId="0" xfId="0" applyFont="1" applyFill="1"/>
    <xf numFmtId="0" fontId="7" fillId="5" borderId="0" xfId="0" applyFont="1" applyFill="1"/>
    <xf numFmtId="0" fontId="8" fillId="5" borderId="0" xfId="0" applyFont="1" applyFill="1"/>
    <xf numFmtId="0" fontId="10" fillId="5" borderId="0" xfId="0" applyFont="1" applyFill="1"/>
    <xf numFmtId="0" fontId="1" fillId="4" borderId="0" xfId="0" applyFont="1" applyFill="1"/>
    <xf numFmtId="0" fontId="7" fillId="4" borderId="0" xfId="0" applyFont="1" applyFill="1"/>
    <xf numFmtId="0" fontId="10" fillId="4" borderId="0" xfId="0" applyFont="1" applyFill="1"/>
    <xf numFmtId="0" fontId="3" fillId="5" borderId="0" xfId="0" applyFont="1" applyFill="1"/>
    <xf numFmtId="0" fontId="3" fillId="5" borderId="0" xfId="0" applyFont="1" applyFill="1" applyAlignment="1">
      <alignment horizontal="left" vertical="top" indent="1"/>
    </xf>
    <xf numFmtId="0" fontId="3" fillId="5" borderId="0" xfId="0" applyFont="1" applyFill="1" applyAlignment="1">
      <alignment horizontal="left" vertical="top" wrapText="1" indent="1"/>
    </xf>
    <xf numFmtId="167" fontId="1" fillId="9" borderId="2" xfId="0" applyNumberFormat="1" applyFont="1" applyFill="1" applyBorder="1" applyAlignment="1">
      <alignment vertical="center"/>
    </xf>
    <xf numFmtId="164" fontId="1" fillId="8" borderId="2" xfId="0" applyNumberFormat="1" applyFont="1" applyFill="1" applyBorder="1" applyAlignment="1">
      <alignment horizontal="right" vertical="center" indent="1"/>
    </xf>
    <xf numFmtId="165" fontId="1" fillId="8" borderId="2" xfId="0" applyNumberFormat="1" applyFont="1" applyFill="1" applyBorder="1" applyAlignment="1">
      <alignment horizontal="right" vertical="center" indent="1"/>
    </xf>
    <xf numFmtId="164" fontId="1" fillId="9" borderId="2" xfId="0" applyNumberFormat="1" applyFont="1" applyFill="1" applyBorder="1" applyAlignment="1">
      <alignment horizontal="right" vertical="center" indent="1"/>
    </xf>
    <xf numFmtId="165" fontId="1" fillId="9" borderId="2" xfId="0" applyNumberFormat="1" applyFont="1" applyFill="1" applyBorder="1" applyAlignment="1">
      <alignment horizontal="right" vertical="center" indent="1"/>
    </xf>
    <xf numFmtId="167" fontId="9" fillId="8" borderId="2" xfId="0" applyNumberFormat="1" applyFont="1" applyFill="1" applyBorder="1" applyAlignment="1">
      <alignment horizontal="right" vertical="center" indent="1"/>
    </xf>
    <xf numFmtId="167" fontId="9" fillId="9" borderId="2" xfId="0" applyNumberFormat="1" applyFont="1" applyFill="1" applyBorder="1" applyAlignment="1">
      <alignment horizontal="right" vertical="center" indent="1"/>
    </xf>
    <xf numFmtId="0" fontId="1" fillId="7" borderId="1" xfId="0" applyFont="1" applyFill="1" applyBorder="1" applyAlignment="1" applyProtection="1">
      <alignment horizontal="left" vertical="center" indent="1"/>
      <protection locked="0"/>
    </xf>
    <xf numFmtId="0" fontId="1" fillId="7" borderId="1" xfId="0" applyFont="1" applyFill="1" applyBorder="1" applyAlignment="1" applyProtection="1">
      <alignment horizontal="right" vertical="center" indent="2"/>
      <protection locked="0"/>
    </xf>
    <xf numFmtId="0" fontId="1" fillId="7" borderId="1" xfId="0" applyFont="1" applyFill="1" applyBorder="1" applyAlignment="1" applyProtection="1">
      <alignment horizontal="left" vertical="center" indent="2"/>
      <protection locked="0"/>
    </xf>
    <xf numFmtId="0" fontId="1" fillId="6" borderId="1" xfId="0" applyFont="1" applyFill="1" applyBorder="1" applyAlignment="1" applyProtection="1">
      <alignment horizontal="left" vertical="center" indent="1"/>
      <protection locked="0"/>
    </xf>
    <xf numFmtId="0" fontId="1" fillId="6" borderId="1" xfId="0" applyFont="1" applyFill="1" applyBorder="1" applyAlignment="1" applyProtection="1">
      <alignment horizontal="right" vertical="center" indent="2"/>
      <protection locked="0"/>
    </xf>
    <xf numFmtId="0" fontId="1" fillId="6" borderId="1" xfId="0" applyFont="1" applyFill="1" applyBorder="1" applyAlignment="1" applyProtection="1">
      <alignment horizontal="left" vertical="center" indent="2"/>
      <protection locked="0"/>
    </xf>
    <xf numFmtId="0" fontId="3" fillId="4" borderId="0" xfId="0" applyFont="1" applyFill="1" applyAlignment="1">
      <alignment horizontal="left" vertical="top" indent="1"/>
    </xf>
    <xf numFmtId="0" fontId="3" fillId="4" borderId="0" xfId="0" applyFont="1" applyFill="1" applyAlignment="1">
      <alignment horizontal="left" vertical="top" wrapText="1" indent="1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4" fillId="9" borderId="0" xfId="0" applyFont="1" applyFill="1"/>
    <xf numFmtId="0" fontId="1" fillId="2" borderId="0" xfId="0" applyFont="1" applyFill="1" applyAlignment="1" applyProtection="1">
      <alignment horizontal="left" vertical="center" indent="1"/>
      <protection locked="0"/>
    </xf>
    <xf numFmtId="0" fontId="1" fillId="2" borderId="0" xfId="0" applyFont="1" applyFill="1" applyAlignment="1" applyProtection="1">
      <alignment horizontal="right" vertical="center" indent="2"/>
      <protection locked="0"/>
    </xf>
    <xf numFmtId="0" fontId="1" fillId="3" borderId="0" xfId="0" applyFont="1" applyFill="1" applyAlignment="1" applyProtection="1">
      <alignment horizontal="left" vertical="center" indent="1"/>
      <protection locked="0"/>
    </xf>
    <xf numFmtId="0" fontId="1" fillId="3" borderId="0" xfId="0" applyFont="1" applyFill="1" applyAlignment="1" applyProtection="1">
      <alignment horizontal="right" vertical="center" indent="2"/>
      <protection locked="0"/>
    </xf>
    <xf numFmtId="0" fontId="1" fillId="2" borderId="0" xfId="0" applyFont="1" applyFill="1" applyAlignment="1" applyProtection="1">
      <alignment horizontal="right" vertical="center" indent="1"/>
      <protection locked="0"/>
    </xf>
    <xf numFmtId="0" fontId="1" fillId="3" borderId="0" xfId="0" applyFont="1" applyFill="1" applyAlignment="1" applyProtection="1">
      <alignment horizontal="right" vertical="center" indent="1"/>
      <protection locked="0"/>
    </xf>
    <xf numFmtId="168" fontId="1" fillId="2" borderId="0" xfId="0" applyNumberFormat="1" applyFont="1" applyFill="1" applyAlignment="1" applyProtection="1">
      <alignment horizontal="right" vertical="center" indent="2"/>
      <protection locked="0"/>
    </xf>
    <xf numFmtId="168" fontId="1" fillId="3" borderId="0" xfId="0" applyNumberFormat="1" applyFont="1" applyFill="1" applyAlignment="1" applyProtection="1">
      <alignment horizontal="right" vertical="center" indent="2"/>
      <protection locked="0"/>
    </xf>
    <xf numFmtId="1" fontId="1" fillId="2" borderId="0" xfId="0" applyNumberFormat="1" applyFont="1" applyFill="1" applyAlignment="1" applyProtection="1">
      <alignment horizontal="right" vertical="center" indent="2"/>
      <protection locked="0"/>
    </xf>
    <xf numFmtId="1" fontId="1" fillId="3" borderId="0" xfId="0" applyNumberFormat="1" applyFont="1" applyFill="1" applyAlignment="1" applyProtection="1">
      <alignment horizontal="right" vertical="center" indent="2"/>
      <protection locked="0"/>
    </xf>
    <xf numFmtId="166" fontId="1" fillId="7" borderId="1" xfId="0" applyNumberFormat="1" applyFont="1" applyFill="1" applyBorder="1" applyAlignment="1" applyProtection="1">
      <alignment horizontal="right" vertical="center" indent="2"/>
      <protection locked="0"/>
    </xf>
    <xf numFmtId="166" fontId="1" fillId="6" borderId="1" xfId="0" applyNumberFormat="1" applyFont="1" applyFill="1" applyBorder="1" applyAlignment="1" applyProtection="1">
      <alignment horizontal="right" vertical="center" indent="2"/>
      <protection locked="0"/>
    </xf>
    <xf numFmtId="170" fontId="9" fillId="8" borderId="2" xfId="0" applyNumberFormat="1" applyFont="1" applyFill="1" applyBorder="1" applyAlignment="1">
      <alignment horizontal="right" vertical="center" indent="1"/>
    </xf>
    <xf numFmtId="170" fontId="9" fillId="9" borderId="2" xfId="0" applyNumberFormat="1" applyFont="1" applyFill="1" applyBorder="1" applyAlignment="1">
      <alignment horizontal="right" vertical="center" indent="1"/>
    </xf>
    <xf numFmtId="49" fontId="1" fillId="9" borderId="2" xfId="0" applyNumberFormat="1" applyFont="1" applyFill="1" applyBorder="1" applyAlignment="1">
      <alignment horizontal="left" vertical="center" indent="1"/>
    </xf>
    <xf numFmtId="0" fontId="1" fillId="8" borderId="2" xfId="0" applyFont="1" applyFill="1" applyBorder="1" applyAlignment="1">
      <alignment horizontal="left" vertical="center" indent="1"/>
    </xf>
    <xf numFmtId="0" fontId="1" fillId="9" borderId="2" xfId="0" applyFont="1" applyFill="1" applyBorder="1" applyAlignment="1">
      <alignment horizontal="left" vertical="center" indent="1"/>
    </xf>
    <xf numFmtId="171" fontId="1" fillId="7" borderId="1" xfId="0" applyNumberFormat="1" applyFont="1" applyFill="1" applyBorder="1" applyAlignment="1" applyProtection="1">
      <alignment horizontal="right" vertical="center" indent="2"/>
      <protection locked="0"/>
    </xf>
    <xf numFmtId="171" fontId="1" fillId="6" borderId="1" xfId="0" applyNumberFormat="1" applyFont="1" applyFill="1" applyBorder="1" applyAlignment="1" applyProtection="1">
      <alignment horizontal="right" vertical="center" indent="2"/>
      <protection locked="0"/>
    </xf>
    <xf numFmtId="0" fontId="2" fillId="7" borderId="1" xfId="0" applyFont="1" applyFill="1" applyBorder="1" applyAlignment="1" applyProtection="1">
      <alignment horizontal="left" vertical="center" indent="1"/>
      <protection locked="0"/>
    </xf>
    <xf numFmtId="0" fontId="2" fillId="6" borderId="1" xfId="0" applyFont="1" applyFill="1" applyBorder="1" applyAlignment="1" applyProtection="1">
      <alignment horizontal="left" vertical="center" indent="1"/>
      <protection locked="0"/>
    </xf>
    <xf numFmtId="0" fontId="9" fillId="7" borderId="1" xfId="0" applyFont="1" applyFill="1" applyBorder="1" applyAlignment="1" applyProtection="1">
      <alignment horizontal="left" vertical="center" indent="1"/>
      <protection locked="0"/>
    </xf>
    <xf numFmtId="0" fontId="9" fillId="6" borderId="1" xfId="0" applyFont="1" applyFill="1" applyBorder="1" applyAlignment="1" applyProtection="1">
      <alignment horizontal="left" vertical="center" indent="1"/>
      <protection locked="0"/>
    </xf>
    <xf numFmtId="166" fontId="6" fillId="9" borderId="2" xfId="0" applyNumberFormat="1" applyFont="1" applyFill="1" applyBorder="1" applyAlignment="1">
      <alignment horizontal="right" vertical="center" indent="1"/>
    </xf>
    <xf numFmtId="166" fontId="6" fillId="10" borderId="2" xfId="0" applyNumberFormat="1" applyFont="1" applyFill="1" applyBorder="1" applyAlignment="1">
      <alignment horizontal="right" vertical="center" indent="1"/>
    </xf>
    <xf numFmtId="165" fontId="1" fillId="10" borderId="2" xfId="0" applyNumberFormat="1" applyFont="1" applyFill="1" applyBorder="1" applyAlignment="1">
      <alignment horizontal="right" vertical="center" indent="1"/>
    </xf>
    <xf numFmtId="167" fontId="1" fillId="10" borderId="2" xfId="0" applyNumberFormat="1" applyFont="1" applyFill="1" applyBorder="1" applyAlignment="1">
      <alignment vertical="center"/>
    </xf>
    <xf numFmtId="170" fontId="1" fillId="10" borderId="2" xfId="0" applyNumberFormat="1" applyFont="1" applyFill="1" applyBorder="1" applyAlignment="1">
      <alignment horizontal="right" vertical="center" indent="1"/>
    </xf>
    <xf numFmtId="170" fontId="1" fillId="9" borderId="2" xfId="0" applyNumberFormat="1" applyFont="1" applyFill="1" applyBorder="1" applyAlignment="1">
      <alignment horizontal="right" vertical="center" indent="1"/>
    </xf>
    <xf numFmtId="0" fontId="17" fillId="5" borderId="0" xfId="0" applyFont="1" applyFill="1" applyAlignment="1">
      <alignment horizontal="left" vertical="top" indent="1"/>
    </xf>
    <xf numFmtId="0" fontId="17" fillId="5" borderId="0" xfId="0" applyFont="1" applyFill="1" applyAlignment="1">
      <alignment horizontal="left" vertical="top" wrapText="1" indent="1"/>
    </xf>
    <xf numFmtId="0" fontId="18" fillId="0" borderId="0" xfId="0" applyFont="1" applyAlignment="1">
      <alignment horizontal="right" vertical="center"/>
    </xf>
    <xf numFmtId="169" fontId="18" fillId="7" borderId="1" xfId="0" applyNumberFormat="1" applyFont="1" applyFill="1" applyBorder="1" applyAlignment="1" applyProtection="1">
      <alignment horizontal="center" vertical="center"/>
      <protection locked="0"/>
    </xf>
    <xf numFmtId="0" fontId="1" fillId="11" borderId="0" xfId="0" applyFont="1" applyFill="1" applyAlignment="1">
      <alignment vertical="center"/>
    </xf>
    <xf numFmtId="0" fontId="1" fillId="11" borderId="0" xfId="0" applyFont="1" applyFill="1"/>
    <xf numFmtId="0" fontId="16" fillId="11" borderId="0" xfId="0" applyFont="1" applyFill="1"/>
    <xf numFmtId="0" fontId="6" fillId="11" borderId="0" xfId="0" applyFont="1" applyFill="1" applyAlignment="1">
      <alignment horizontal="left" vertical="center" indent="1"/>
    </xf>
    <xf numFmtId="3" fontId="1" fillId="11" borderId="0" xfId="0" applyNumberFormat="1" applyFont="1" applyFill="1" applyAlignment="1">
      <alignment vertical="center"/>
    </xf>
    <xf numFmtId="0" fontId="15" fillId="11" borderId="0" xfId="0" applyFont="1" applyFill="1" applyAlignment="1">
      <alignment vertical="center"/>
    </xf>
    <xf numFmtId="167" fontId="9" fillId="8" borderId="3" xfId="0" applyNumberFormat="1" applyFont="1" applyFill="1" applyBorder="1" applyAlignment="1">
      <alignment horizontal="right" vertical="center" indent="1"/>
    </xf>
    <xf numFmtId="170" fontId="9" fillId="8" borderId="3" xfId="0" applyNumberFormat="1" applyFont="1" applyFill="1" applyBorder="1" applyAlignment="1">
      <alignment horizontal="right" vertical="center" indent="1"/>
    </xf>
    <xf numFmtId="0" fontId="1" fillId="11" borderId="5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3" fillId="5" borderId="7" xfId="0" applyFont="1" applyFill="1" applyBorder="1"/>
    <xf numFmtId="0" fontId="3" fillId="5" borderId="8" xfId="0" applyFont="1" applyFill="1" applyBorder="1" applyAlignment="1">
      <alignment horizontal="left" vertical="top" wrapText="1" indent="1"/>
    </xf>
    <xf numFmtId="0" fontId="1" fillId="11" borderId="9" xfId="0" applyFont="1" applyFill="1" applyBorder="1" applyAlignment="1">
      <alignment vertical="center"/>
    </xf>
    <xf numFmtId="0" fontId="3" fillId="5" borderId="10" xfId="0" applyFont="1" applyFill="1" applyBorder="1"/>
    <xf numFmtId="0" fontId="3" fillId="5" borderId="11" xfId="0" applyFont="1" applyFill="1" applyBorder="1" applyAlignment="1">
      <alignment horizontal="left" vertical="top" wrapText="1" indent="1"/>
    </xf>
    <xf numFmtId="0" fontId="3" fillId="5" borderId="5" xfId="0" applyFont="1" applyFill="1" applyBorder="1"/>
    <xf numFmtId="0" fontId="9" fillId="11" borderId="0" xfId="0" applyFont="1" applyFill="1" applyAlignment="1">
      <alignment vertical="center"/>
    </xf>
    <xf numFmtId="0" fontId="9" fillId="10" borderId="2" xfId="0" applyFont="1" applyFill="1" applyBorder="1" applyAlignment="1">
      <alignment horizontal="left" vertical="center" indent="1"/>
    </xf>
    <xf numFmtId="49" fontId="9" fillId="9" borderId="2" xfId="0" applyNumberFormat="1" applyFont="1" applyFill="1" applyBorder="1" applyAlignment="1">
      <alignment horizontal="left" vertical="center" indent="1"/>
    </xf>
    <xf numFmtId="0" fontId="9" fillId="8" borderId="2" xfId="0" applyFont="1" applyFill="1" applyBorder="1" applyAlignment="1">
      <alignment horizontal="left" vertical="center" indent="1"/>
    </xf>
    <xf numFmtId="0" fontId="19" fillId="4" borderId="0" xfId="0" applyFont="1" applyFill="1"/>
    <xf numFmtId="0" fontId="4" fillId="11" borderId="0" xfId="0" applyFont="1" applyFill="1" applyAlignment="1">
      <alignment vertical="center"/>
    </xf>
    <xf numFmtId="0" fontId="1" fillId="11" borderId="0" xfId="0" applyFont="1" applyFill="1" applyAlignment="1">
      <alignment vertical="top"/>
    </xf>
    <xf numFmtId="0" fontId="5" fillId="11" borderId="0" xfId="0" applyFont="1" applyFill="1"/>
    <xf numFmtId="0" fontId="11" fillId="11" borderId="0" xfId="0" applyFont="1" applyFill="1"/>
    <xf numFmtId="0" fontId="20" fillId="11" borderId="0" xfId="0" applyFont="1" applyFill="1" applyAlignment="1">
      <alignment vertical="center"/>
    </xf>
    <xf numFmtId="0" fontId="3" fillId="5" borderId="0" xfId="0" applyFont="1" applyFill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17" fillId="5" borderId="0" xfId="0" applyFont="1" applyFill="1" applyAlignment="1">
      <alignment horizontal="center" vertical="top" wrapText="1"/>
    </xf>
    <xf numFmtId="0" fontId="17" fillId="5" borderId="5" xfId="0" applyFont="1" applyFill="1" applyBorder="1" applyAlignment="1">
      <alignment horizontal="center" vertical="top" wrapText="1"/>
    </xf>
    <xf numFmtId="0" fontId="17" fillId="5" borderId="4" xfId="0" applyFont="1" applyFill="1" applyBorder="1" applyAlignment="1">
      <alignment horizontal="center" vertical="top" wrapText="1"/>
    </xf>
    <xf numFmtId="0" fontId="17" fillId="5" borderId="12" xfId="0" applyFont="1" applyFill="1" applyBorder="1" applyAlignment="1">
      <alignment horizontal="center" vertical="top" wrapText="1"/>
    </xf>
    <xf numFmtId="0" fontId="18" fillId="11" borderId="0" xfId="0" applyFont="1" applyFill="1" applyAlignment="1">
      <alignment horizontal="center" vertical="center"/>
    </xf>
  </cellXfs>
  <cellStyles count="1">
    <cellStyle name="Standard" xfId="0" builtinId="0"/>
  </cellStyles>
  <dxfs count="1">
    <dxf>
      <fill>
        <patternFill patternType="darkUp">
          <fgColor theme="0"/>
          <bgColor theme="5"/>
        </patternFill>
      </fill>
    </dxf>
  </dxfs>
  <tableStyles count="0" defaultTableStyle="TableStyleMedium2" defaultPivotStyle="PivotStyleLight16"/>
  <colors>
    <mruColors>
      <color rgb="FFCD2A3E"/>
      <color rgb="FFF4C8CD"/>
      <color rgb="FFF2F2F2"/>
      <color rgb="FF436F4D"/>
      <color rgb="FFE68691"/>
      <color rgb="FFE37784"/>
      <color rgb="FFE066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hyperlink" Target="https://wir-in-ungarn.hu/" TargetMode="External"/><Relationship Id="rId6" Type="http://schemas.openxmlformats.org/officeDocument/2006/relationships/hyperlink" Target="https://wir-in-ungarn.hu/wiucontent/Merkzettel_fuer_den_Brennholzeinkauf.pdf" TargetMode="External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https://wir-in-ungarn.h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3174</xdr:colOff>
      <xdr:row>1</xdr:row>
      <xdr:rowOff>38102</xdr:rowOff>
    </xdr:from>
    <xdr:to>
      <xdr:col>13</xdr:col>
      <xdr:colOff>1182157</xdr:colOff>
      <xdr:row>3</xdr:row>
      <xdr:rowOff>136725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0E2D6-C419-463D-807C-8EBBA4DB8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6174" y="207435"/>
          <a:ext cx="2385483" cy="511373"/>
        </a:xfrm>
        <a:prstGeom prst="rect">
          <a:avLst/>
        </a:prstGeom>
      </xdr:spPr>
    </xdr:pic>
    <xdr:clientData/>
  </xdr:twoCellAnchor>
  <xdr:twoCellAnchor editAs="oneCell">
    <xdr:from>
      <xdr:col>5</xdr:col>
      <xdr:colOff>867832</xdr:colOff>
      <xdr:row>6</xdr:row>
      <xdr:rowOff>169333</xdr:rowOff>
    </xdr:from>
    <xdr:to>
      <xdr:col>10</xdr:col>
      <xdr:colOff>634999</xdr:colOff>
      <xdr:row>12</xdr:row>
      <xdr:rowOff>81767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A7B81F8C-4F4D-6F29-1DF5-6BC2E4331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6832" y="1312333"/>
          <a:ext cx="4794250" cy="1510517"/>
        </a:xfrm>
        <a:prstGeom prst="rect">
          <a:avLst/>
        </a:prstGeom>
      </xdr:spPr>
    </xdr:pic>
    <xdr:clientData/>
  </xdr:twoCellAnchor>
  <xdr:twoCellAnchor editAs="oneCell">
    <xdr:from>
      <xdr:col>10</xdr:col>
      <xdr:colOff>189122</xdr:colOff>
      <xdr:row>13</xdr:row>
      <xdr:rowOff>222249</xdr:rowOff>
    </xdr:from>
    <xdr:to>
      <xdr:col>13</xdr:col>
      <xdr:colOff>1100667</xdr:colOff>
      <xdr:row>17</xdr:row>
      <xdr:rowOff>201082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71BD49DF-3879-7F3A-10E6-BBDB099FC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5205" y="3270249"/>
          <a:ext cx="3694962" cy="1164166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29</xdr:row>
      <xdr:rowOff>95247</xdr:rowOff>
    </xdr:from>
    <xdr:to>
      <xdr:col>13</xdr:col>
      <xdr:colOff>1079500</xdr:colOff>
      <xdr:row>31</xdr:row>
      <xdr:rowOff>260986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2551A6E9-ACC6-A6FB-FBB1-F52DE5641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6583" y="8339664"/>
          <a:ext cx="3672417" cy="885405"/>
        </a:xfrm>
        <a:prstGeom prst="rect">
          <a:avLst/>
        </a:prstGeom>
      </xdr:spPr>
    </xdr:pic>
    <xdr:clientData/>
  </xdr:twoCellAnchor>
  <xdr:twoCellAnchor editAs="oneCell">
    <xdr:from>
      <xdr:col>7</xdr:col>
      <xdr:colOff>439917</xdr:colOff>
      <xdr:row>0</xdr:row>
      <xdr:rowOff>94268</xdr:rowOff>
    </xdr:from>
    <xdr:to>
      <xdr:col>10</xdr:col>
      <xdr:colOff>660750</xdr:colOff>
      <xdr:row>4</xdr:row>
      <xdr:rowOff>41897</xdr:rowOff>
    </xdr:to>
    <xdr:pic>
      <xdr:nvPicPr>
        <xdr:cNvPr id="4" name="Grafik 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7793BE2-A2A8-30E6-118A-8EBBF87ED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0763" y="94268"/>
          <a:ext cx="2912708" cy="743670"/>
        </a:xfrm>
        <a:prstGeom prst="rect">
          <a:avLst/>
        </a:prstGeom>
      </xdr:spPr>
    </xdr:pic>
    <xdr:clientData/>
  </xdr:twoCellAnchor>
  <xdr:twoCellAnchor editAs="oneCell">
    <xdr:from>
      <xdr:col>2</xdr:col>
      <xdr:colOff>1078845</xdr:colOff>
      <xdr:row>46</xdr:row>
      <xdr:rowOff>83794</xdr:rowOff>
    </xdr:from>
    <xdr:to>
      <xdr:col>4</xdr:col>
      <xdr:colOff>1211517</xdr:colOff>
      <xdr:row>50</xdr:row>
      <xdr:rowOff>83794</xdr:rowOff>
    </xdr:to>
    <xdr:pic>
      <xdr:nvPicPr>
        <xdr:cNvPr id="5" name="Grafik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33B36F8-BABF-4AE7-9D7C-7CE36FC14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9195" y="13469856"/>
          <a:ext cx="4102404" cy="10474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542925</xdr:colOff>
      <xdr:row>1</xdr:row>
      <xdr:rowOff>28577</xdr:rowOff>
    </xdr:from>
    <xdr:to>
      <xdr:col>8</xdr:col>
      <xdr:colOff>190500</xdr:colOff>
      <xdr:row>3</xdr:row>
      <xdr:rowOff>179058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46B743-D3B7-783D-E2BE-AB7FCF4E9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5450" y="200027"/>
          <a:ext cx="2390775" cy="521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90DF9-AE8D-45B7-891A-0C12C2120CD7}">
  <sheetPr>
    <tabColor rgb="FF436F4D"/>
  </sheetPr>
  <dimension ref="A1:X61"/>
  <sheetViews>
    <sheetView tabSelected="1" zoomScale="90" zoomScaleNormal="90" workbookViewId="0">
      <pane ySplit="6" topLeftCell="A7" activePane="bottomLeft" state="frozen"/>
      <selection pane="bottomLeft" activeCell="C22" sqref="C22"/>
    </sheetView>
  </sheetViews>
  <sheetFormatPr baseColWidth="10" defaultRowHeight="14.85" x14ac:dyDescent="0.25"/>
  <cols>
    <col min="1" max="1" width="5.140625" customWidth="1"/>
    <col min="2" max="2" width="5" customWidth="1"/>
    <col min="3" max="3" width="39.140625" customWidth="1"/>
    <col min="4" max="4" width="21" customWidth="1"/>
    <col min="5" max="5" width="19.140625" customWidth="1"/>
    <col min="6" max="6" width="16.28515625" customWidth="1"/>
    <col min="7" max="7" width="18.28515625" customWidth="1"/>
    <col min="8" max="8" width="19" customWidth="1"/>
    <col min="9" max="9" width="3.7109375" customWidth="1"/>
    <col min="10" max="11" width="18.140625" customWidth="1"/>
    <col min="12" max="12" width="5.5703125" customWidth="1"/>
    <col min="13" max="14" width="18.140625" customWidth="1"/>
    <col min="15" max="15" width="8.85546875" customWidth="1"/>
    <col min="18" max="18" width="11.42578125" style="35" hidden="1" customWidth="1"/>
  </cols>
  <sheetData>
    <row r="1" spans="1:24" s="1" customFormat="1" ht="13.55" customHeight="1" x14ac:dyDescent="0.3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70"/>
      <c r="Q1" s="70"/>
      <c r="R1" s="33" t="s">
        <v>34</v>
      </c>
      <c r="S1" s="70"/>
      <c r="T1" s="70"/>
      <c r="U1" s="70"/>
      <c r="V1" s="70"/>
      <c r="W1" s="70"/>
      <c r="X1" s="70"/>
    </row>
    <row r="2" spans="1:24" s="1" customFormat="1" ht="26.2" x14ac:dyDescent="0.4">
      <c r="A2" s="12"/>
      <c r="B2" s="12"/>
      <c r="C2" s="89" t="s">
        <v>93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70"/>
      <c r="Q2" s="70"/>
      <c r="R2" s="33" t="s">
        <v>71</v>
      </c>
      <c r="S2" s="70"/>
      <c r="T2" s="70"/>
      <c r="U2" s="70"/>
      <c r="V2" s="70"/>
      <c r="W2" s="70"/>
      <c r="X2" s="70"/>
    </row>
    <row r="3" spans="1:24" s="1" customFormat="1" ht="5.95" customHeight="1" x14ac:dyDescent="0.3">
      <c r="A3" s="12"/>
      <c r="B3" s="12"/>
      <c r="C3" s="1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70"/>
      <c r="Q3" s="70"/>
      <c r="R3" s="33" t="s">
        <v>70</v>
      </c>
      <c r="S3" s="70"/>
      <c r="T3" s="70"/>
      <c r="U3" s="70"/>
      <c r="V3" s="70"/>
      <c r="W3" s="70"/>
      <c r="X3" s="70"/>
    </row>
    <row r="4" spans="1:24" s="1" customFormat="1" ht="17.3" x14ac:dyDescent="0.3">
      <c r="A4" s="12"/>
      <c r="B4" s="12"/>
      <c r="C4" s="14" t="s">
        <v>30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70"/>
      <c r="Q4" s="70"/>
      <c r="R4" s="33" t="s">
        <v>33</v>
      </c>
      <c r="S4" s="70"/>
      <c r="T4" s="70"/>
      <c r="U4" s="70"/>
      <c r="V4" s="70"/>
      <c r="W4" s="70"/>
      <c r="X4" s="70"/>
    </row>
    <row r="5" spans="1:24" s="1" customFormat="1" ht="9.85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70"/>
      <c r="Q5" s="70"/>
      <c r="R5" s="33" t="s">
        <v>35</v>
      </c>
      <c r="S5" s="70"/>
      <c r="T5" s="70"/>
      <c r="U5" s="70"/>
      <c r="V5" s="70"/>
      <c r="W5" s="70"/>
      <c r="X5" s="70"/>
    </row>
    <row r="6" spans="1:24" s="1" customFormat="1" ht="16.55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34"/>
      <c r="S6" s="70"/>
      <c r="T6" s="70"/>
      <c r="U6" s="70"/>
      <c r="V6" s="70"/>
      <c r="W6" s="70"/>
      <c r="X6" s="70"/>
    </row>
    <row r="7" spans="1:24" s="1" customFormat="1" ht="16.55" x14ac:dyDescent="0.3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34"/>
      <c r="S7" s="70"/>
      <c r="T7" s="70"/>
      <c r="U7" s="70"/>
      <c r="V7" s="70"/>
      <c r="W7" s="70"/>
      <c r="X7" s="70"/>
    </row>
    <row r="8" spans="1:24" s="1" customFormat="1" ht="21.55" x14ac:dyDescent="0.35">
      <c r="A8" s="70"/>
      <c r="B8" s="71" t="s">
        <v>31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34" t="s">
        <v>64</v>
      </c>
      <c r="S8" s="70"/>
      <c r="T8" s="70"/>
      <c r="U8" s="70"/>
      <c r="V8" s="70"/>
      <c r="W8" s="70"/>
      <c r="X8" s="70"/>
    </row>
    <row r="9" spans="1:24" s="1" customFormat="1" ht="16.350000000000001" x14ac:dyDescent="0.3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101" t="s">
        <v>78</v>
      </c>
      <c r="N9" s="101"/>
      <c r="O9" s="101"/>
      <c r="P9" s="70"/>
      <c r="Q9" s="70"/>
      <c r="R9" s="34" t="s">
        <v>65</v>
      </c>
      <c r="S9" s="70"/>
      <c r="T9" s="70"/>
      <c r="U9" s="70"/>
      <c r="V9" s="70"/>
      <c r="W9" s="70"/>
      <c r="X9" s="70"/>
    </row>
    <row r="10" spans="1:24" s="3" customFormat="1" ht="23.95" customHeight="1" thickBot="1" x14ac:dyDescent="0.3">
      <c r="A10" s="69"/>
      <c r="B10" s="85" t="s">
        <v>76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101"/>
      <c r="N10" s="101"/>
      <c r="O10" s="101"/>
      <c r="P10" s="69"/>
      <c r="Q10" s="69"/>
      <c r="R10" s="33"/>
      <c r="S10" s="69"/>
      <c r="T10" s="69"/>
      <c r="U10" s="69"/>
      <c r="V10" s="69"/>
      <c r="W10" s="69"/>
      <c r="X10" s="69"/>
    </row>
    <row r="11" spans="1:24" s="3" customFormat="1" ht="23.95" customHeight="1" thickTop="1" thickBot="1" x14ac:dyDescent="0.3">
      <c r="A11" s="69"/>
      <c r="B11" s="72" t="s">
        <v>91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7" t="s">
        <v>79</v>
      </c>
      <c r="N11" s="68">
        <v>390</v>
      </c>
      <c r="O11" s="69"/>
      <c r="P11" s="69"/>
      <c r="Q11" s="69"/>
      <c r="R11" s="33"/>
      <c r="S11" s="69"/>
      <c r="T11" s="69"/>
      <c r="U11" s="69"/>
      <c r="V11" s="69"/>
      <c r="W11" s="69"/>
      <c r="X11" s="69"/>
    </row>
    <row r="12" spans="1:24" s="3" customFormat="1" ht="23.95" customHeight="1" thickTop="1" x14ac:dyDescent="0.25">
      <c r="A12" s="69"/>
      <c r="B12" s="72" t="s">
        <v>32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33"/>
      <c r="S12" s="69"/>
      <c r="T12" s="69"/>
      <c r="U12" s="69"/>
      <c r="V12" s="69"/>
      <c r="W12" s="69"/>
      <c r="X12" s="69"/>
    </row>
    <row r="13" spans="1:24" s="3" customFormat="1" ht="23.95" customHeight="1" x14ac:dyDescent="0.25">
      <c r="A13" s="69"/>
      <c r="B13" s="72" t="s">
        <v>92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33"/>
      <c r="S13" s="69"/>
      <c r="T13" s="69"/>
      <c r="U13" s="69"/>
      <c r="V13" s="69"/>
      <c r="W13" s="69"/>
      <c r="X13" s="69"/>
    </row>
    <row r="14" spans="1:24" s="3" customFormat="1" ht="23.95" customHeight="1" x14ac:dyDescent="0.25">
      <c r="A14" s="69"/>
      <c r="B14" s="72" t="s">
        <v>95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33"/>
      <c r="S14" s="69"/>
      <c r="T14" s="69"/>
      <c r="U14" s="69"/>
      <c r="V14" s="69"/>
      <c r="W14" s="69"/>
      <c r="X14" s="69"/>
    </row>
    <row r="15" spans="1:24" s="3" customFormat="1" ht="23.95" customHeight="1" x14ac:dyDescent="0.25">
      <c r="A15" s="69"/>
      <c r="B15" s="72" t="s">
        <v>87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33"/>
      <c r="S15" s="69"/>
      <c r="T15" s="69"/>
      <c r="U15" s="69"/>
      <c r="V15" s="69"/>
      <c r="W15" s="69"/>
      <c r="X15" s="69"/>
    </row>
    <row r="16" spans="1:24" s="3" customFormat="1" ht="23.95" customHeight="1" x14ac:dyDescent="0.25">
      <c r="A16" s="69"/>
      <c r="B16" s="72" t="s">
        <v>88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33"/>
      <c r="S16" s="69"/>
      <c r="T16" s="69"/>
      <c r="U16" s="69"/>
      <c r="V16" s="69"/>
      <c r="W16" s="69"/>
      <c r="X16" s="69"/>
    </row>
    <row r="17" spans="1:24" s="3" customFormat="1" ht="21" customHeight="1" x14ac:dyDescent="0.25">
      <c r="A17" s="69"/>
      <c r="B17" s="72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33"/>
      <c r="S17" s="69"/>
      <c r="T17" s="69"/>
      <c r="U17" s="69"/>
      <c r="V17" s="69"/>
      <c r="W17" s="69"/>
      <c r="X17" s="69"/>
    </row>
    <row r="18" spans="1:24" s="3" customFormat="1" ht="21" customHeight="1" x14ac:dyDescent="0.25">
      <c r="A18" s="69"/>
      <c r="B18" s="72"/>
      <c r="C18" s="74" t="s">
        <v>81</v>
      </c>
      <c r="D18" s="69"/>
      <c r="E18" s="94" t="s">
        <v>94</v>
      </c>
      <c r="F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33"/>
      <c r="S18" s="69"/>
      <c r="T18" s="69"/>
      <c r="U18" s="69"/>
      <c r="V18" s="69"/>
      <c r="W18" s="69"/>
      <c r="X18" s="69"/>
    </row>
    <row r="19" spans="1:24" s="3" customFormat="1" ht="9.1" customHeight="1" thickBot="1" x14ac:dyDescent="0.3">
      <c r="A19" s="69"/>
      <c r="B19" s="69"/>
      <c r="C19" s="78"/>
      <c r="D19" s="78"/>
      <c r="E19" s="78"/>
      <c r="F19" s="78"/>
      <c r="G19" s="78"/>
      <c r="H19" s="78"/>
      <c r="I19" s="69"/>
      <c r="J19" s="78"/>
      <c r="K19" s="78"/>
      <c r="L19" s="69"/>
      <c r="M19" s="78"/>
      <c r="N19" s="78"/>
      <c r="O19" s="69"/>
      <c r="P19" s="69"/>
      <c r="Q19" s="69"/>
      <c r="R19" s="33"/>
      <c r="S19" s="69"/>
      <c r="T19" s="69"/>
      <c r="U19" s="69"/>
      <c r="V19" s="69"/>
      <c r="W19" s="69"/>
      <c r="X19" s="69"/>
    </row>
    <row r="20" spans="1:24" s="3" customFormat="1" ht="5.2" customHeight="1" thickTop="1" x14ac:dyDescent="0.3">
      <c r="A20" s="69"/>
      <c r="B20" s="77"/>
      <c r="C20" s="15"/>
      <c r="D20" s="15"/>
      <c r="E20" s="15"/>
      <c r="F20" s="15"/>
      <c r="G20" s="15"/>
      <c r="H20" s="79"/>
      <c r="I20" s="69"/>
      <c r="J20" s="82"/>
      <c r="K20" s="79"/>
      <c r="L20" s="81"/>
      <c r="M20" s="15"/>
      <c r="N20" s="84"/>
      <c r="O20" s="69"/>
      <c r="P20" s="69"/>
      <c r="Q20" s="69"/>
      <c r="R20" s="33"/>
      <c r="S20" s="69"/>
      <c r="T20" s="69"/>
      <c r="U20" s="69"/>
      <c r="V20" s="69"/>
      <c r="W20" s="69"/>
      <c r="X20" s="69"/>
    </row>
    <row r="21" spans="1:24" s="3" customFormat="1" ht="40.450000000000003" customHeight="1" thickBot="1" x14ac:dyDescent="0.3">
      <c r="A21" s="69"/>
      <c r="B21" s="77"/>
      <c r="C21" s="65" t="s">
        <v>36</v>
      </c>
      <c r="D21" s="16" t="s">
        <v>37</v>
      </c>
      <c r="E21" s="17" t="s">
        <v>75</v>
      </c>
      <c r="F21" s="17" t="s">
        <v>38</v>
      </c>
      <c r="G21" s="17" t="s">
        <v>39</v>
      </c>
      <c r="H21" s="80" t="s">
        <v>40</v>
      </c>
      <c r="I21" s="81"/>
      <c r="J21" s="17" t="s">
        <v>41</v>
      </c>
      <c r="K21" s="83" t="s">
        <v>42</v>
      </c>
      <c r="L21" s="81"/>
      <c r="M21" s="99" t="s">
        <v>77</v>
      </c>
      <c r="N21" s="100"/>
      <c r="O21" s="69"/>
      <c r="P21" s="69"/>
      <c r="Q21" s="69"/>
      <c r="R21" s="33"/>
      <c r="S21" s="69"/>
      <c r="T21" s="69"/>
      <c r="U21" s="69"/>
      <c r="V21" s="69"/>
      <c r="W21" s="69"/>
      <c r="X21" s="69"/>
    </row>
    <row r="22" spans="1:24" s="3" customFormat="1" ht="30.1" customHeight="1" thickTop="1" thickBot="1" x14ac:dyDescent="0.3">
      <c r="A22" s="69"/>
      <c r="B22" s="69"/>
      <c r="C22" s="57" t="s">
        <v>9</v>
      </c>
      <c r="D22" s="25" t="s">
        <v>45</v>
      </c>
      <c r="E22" s="46">
        <v>92000</v>
      </c>
      <c r="F22" s="26">
        <v>1</v>
      </c>
      <c r="G22" s="27" t="s">
        <v>71</v>
      </c>
      <c r="H22" s="27" t="s">
        <v>72</v>
      </c>
      <c r="I22" s="69"/>
      <c r="J22" s="19">
        <f>IF(G22="kg",F22,IF(G22=R2,F22*1000,IF(G22="rm",F22*VLOOKUP(D22,Heizwerttabelle,5,FALSE),IF(G22="srm",F22*VLOOKUP(D22,Heizwerttabelle,6,FALSE),IF(G22=R5,F22*VLOOKUP(D22,Heizwerttabelle,4,FALSE),"")))))</f>
        <v>1000</v>
      </c>
      <c r="K22" s="20">
        <f t="shared" ref="K22:K29" si="0">IF(R22=FALSE,"",IFERROR(J22*VLOOKUP(D22,Heizwerttabelle,3,FALSE)*IF(OR(VLOOKUP(D22,Heizwerttabelle,2,FALSE)=$R$8,VLOOKUP(D22,Heizwerttabelle,2,FALSE)=$R$9),1,VLOOKUP(H22,Feuchtetabelle,3,FALSE)),"???"))</f>
        <v>4100</v>
      </c>
      <c r="L22" s="69"/>
      <c r="M22" s="75">
        <f t="shared" ref="M22:M29" si="1">IF(R22=FALSE,"",IFERROR(E22/K22,"???"))</f>
        <v>22.439024390243901</v>
      </c>
      <c r="N22" s="76">
        <f t="shared" ref="N22:N29" si="2">IF(M22&lt;&gt;"",M22/Währungsfaktor*100,"")</f>
        <v>5.7535959974984365</v>
      </c>
      <c r="O22" s="69"/>
      <c r="P22" s="69"/>
      <c r="Q22" s="69"/>
      <c r="R22" s="33" t="b">
        <f t="shared" ref="R22:R27" si="3">IFERROR(IF(OR(VLOOKUP(D22,Heizwerttabelle,2,FALSE)=$R$8,VLOOKUP(D22,Heizwerttabelle,2,FALSE)=$R$9),COUNTA(C22:G22)=5,COUNTA(C22:H22)=6),FALSE)</f>
        <v>1</v>
      </c>
      <c r="S22" s="69"/>
      <c r="T22" s="69"/>
      <c r="U22" s="69"/>
      <c r="V22" s="69"/>
      <c r="W22" s="69"/>
      <c r="X22" s="69"/>
    </row>
    <row r="23" spans="1:24" s="3" customFormat="1" ht="30.1" customHeight="1" thickTop="1" thickBot="1" x14ac:dyDescent="0.3">
      <c r="A23" s="69"/>
      <c r="B23" s="69"/>
      <c r="C23" s="58" t="s">
        <v>10</v>
      </c>
      <c r="D23" s="28" t="s">
        <v>48</v>
      </c>
      <c r="E23" s="47">
        <v>8500</v>
      </c>
      <c r="F23" s="29">
        <v>100</v>
      </c>
      <c r="G23" s="30" t="s">
        <v>34</v>
      </c>
      <c r="H23" s="30" t="s">
        <v>72</v>
      </c>
      <c r="I23" s="69"/>
      <c r="J23" s="21">
        <f>IF(G23="kg",F23,IF(G23=R2,F23*1000,IF(G23="rm",F23*VLOOKUP(D23,Heizwerttabelle,5,FALSE),IF(G23="srm",F23*VLOOKUP(D23,Heizwerttabelle,6,FALSE),IF(G23=R5,F23*VLOOKUP(D23,Heizwerttabelle,4,FALSE),"")))))</f>
        <v>100</v>
      </c>
      <c r="K23" s="22">
        <f t="shared" si="0"/>
        <v>409.99999999999994</v>
      </c>
      <c r="L23" s="69"/>
      <c r="M23" s="24">
        <f t="shared" si="1"/>
        <v>20.731707317073173</v>
      </c>
      <c r="N23" s="49">
        <f t="shared" si="2"/>
        <v>5.315822388993122</v>
      </c>
      <c r="O23" s="69"/>
      <c r="P23" s="69"/>
      <c r="Q23" s="69"/>
      <c r="R23" s="33" t="b">
        <f t="shared" si="3"/>
        <v>1</v>
      </c>
      <c r="S23" s="69"/>
      <c r="T23" s="69"/>
      <c r="U23" s="69"/>
      <c r="V23" s="69"/>
      <c r="W23" s="69"/>
      <c r="X23" s="69"/>
    </row>
    <row r="24" spans="1:24" s="3" customFormat="1" ht="30.1" customHeight="1" thickTop="1" thickBot="1" x14ac:dyDescent="0.3">
      <c r="A24" s="69"/>
      <c r="B24" s="69"/>
      <c r="C24" s="57" t="s">
        <v>12</v>
      </c>
      <c r="D24" s="25" t="s">
        <v>43</v>
      </c>
      <c r="E24" s="46">
        <v>41000</v>
      </c>
      <c r="F24" s="26">
        <v>1</v>
      </c>
      <c r="G24" s="27" t="s">
        <v>35</v>
      </c>
      <c r="H24" s="27" t="s">
        <v>74</v>
      </c>
      <c r="I24" s="69"/>
      <c r="J24" s="19">
        <f>IF(G24="kg",F24,IF(G24=R2,F24*1000,IF(G24="rm",F24*VLOOKUP(D24,Heizwerttabelle,5,FALSE),IF(G24="srm",F24*VLOOKUP(D24,Heizwerttabelle,6,FALSE),IF(G24=R5,F24*VLOOKUP(D24,Heizwerttabelle,4,FALSE),"")))))</f>
        <v>800</v>
      </c>
      <c r="K24" s="20">
        <f t="shared" si="0"/>
        <v>1839.9999999999998</v>
      </c>
      <c r="L24" s="69"/>
      <c r="M24" s="23">
        <f t="shared" si="1"/>
        <v>22.282608695652176</v>
      </c>
      <c r="N24" s="48">
        <f t="shared" si="2"/>
        <v>5.7134894091415829</v>
      </c>
      <c r="O24" s="69"/>
      <c r="P24" s="69"/>
      <c r="Q24" s="69"/>
      <c r="R24" s="33" t="b">
        <f t="shared" si="3"/>
        <v>1</v>
      </c>
      <c r="S24" s="69"/>
      <c r="T24" s="69"/>
      <c r="U24" s="69"/>
      <c r="V24" s="69"/>
      <c r="W24" s="69"/>
      <c r="X24" s="69"/>
    </row>
    <row r="25" spans="1:24" s="3" customFormat="1" ht="30.1" customHeight="1" thickTop="1" thickBot="1" x14ac:dyDescent="0.3">
      <c r="A25" s="69"/>
      <c r="B25" s="69"/>
      <c r="C25" s="58" t="s">
        <v>13</v>
      </c>
      <c r="D25" s="28" t="s">
        <v>57</v>
      </c>
      <c r="E25" s="47">
        <v>160000</v>
      </c>
      <c r="F25" s="29">
        <v>1000</v>
      </c>
      <c r="G25" s="30" t="s">
        <v>34</v>
      </c>
      <c r="H25" s="30"/>
      <c r="I25" s="69"/>
      <c r="J25" s="21">
        <f>IF(G25="kg",F25,IF(G25=R2,F25*1000,IF(G25="rm",F25*VLOOKUP(D25,Heizwerttabelle,5,FALSE),IF(G25="srm",F25*VLOOKUP(D25,Heizwerttabelle,6,FALSE),IF(G25=R5,F25*VLOOKUP(D25,Heizwerttabelle,4,FALSE),"")))))</f>
        <v>1000</v>
      </c>
      <c r="K25" s="22">
        <f t="shared" si="0"/>
        <v>5300</v>
      </c>
      <c r="L25" s="69"/>
      <c r="M25" s="24">
        <f t="shared" si="1"/>
        <v>30.188679245283019</v>
      </c>
      <c r="N25" s="49">
        <f t="shared" si="2"/>
        <v>7.7406869859700054</v>
      </c>
      <c r="O25" s="69"/>
      <c r="P25" s="69"/>
      <c r="Q25" s="69"/>
      <c r="R25" s="33" t="b">
        <f t="shared" si="3"/>
        <v>1</v>
      </c>
      <c r="S25" s="69"/>
      <c r="T25" s="69"/>
      <c r="U25" s="69"/>
      <c r="V25" s="69"/>
      <c r="W25" s="69"/>
      <c r="X25" s="69"/>
    </row>
    <row r="26" spans="1:24" s="3" customFormat="1" ht="30.1" customHeight="1" thickTop="1" thickBot="1" x14ac:dyDescent="0.3">
      <c r="A26" s="69"/>
      <c r="B26" s="69"/>
      <c r="C26" s="55"/>
      <c r="D26" s="25"/>
      <c r="E26" s="46"/>
      <c r="F26" s="26"/>
      <c r="G26" s="27"/>
      <c r="H26" s="27"/>
      <c r="I26" s="69"/>
      <c r="J26" s="19" t="str">
        <f>IF(G26="kg",F26,IF(G26=R2,F26*1000,IF(G26="rm",F26*VLOOKUP(D26,Heizwerttabelle,5,FALSE),IF(G26="srm",F26*VLOOKUP(D26,Heizwerttabelle,6,FALSE),IF(G26=R5,F26*VLOOKUP(D26,Heizwerttabelle,4,FALSE),"")))))</f>
        <v/>
      </c>
      <c r="K26" s="20" t="str">
        <f t="shared" si="0"/>
        <v/>
      </c>
      <c r="L26" s="69"/>
      <c r="M26" s="23" t="str">
        <f t="shared" si="1"/>
        <v/>
      </c>
      <c r="N26" s="48" t="str">
        <f t="shared" si="2"/>
        <v/>
      </c>
      <c r="O26" s="69"/>
      <c r="P26" s="69"/>
      <c r="Q26" s="69"/>
      <c r="R26" s="33" t="b">
        <f t="shared" si="3"/>
        <v>0</v>
      </c>
      <c r="S26" s="69"/>
      <c r="T26" s="69"/>
      <c r="U26" s="69"/>
      <c r="V26" s="69"/>
      <c r="W26" s="69"/>
      <c r="X26" s="69"/>
    </row>
    <row r="27" spans="1:24" s="3" customFormat="1" ht="30.1" customHeight="1" thickTop="1" thickBot="1" x14ac:dyDescent="0.3">
      <c r="A27" s="69"/>
      <c r="B27" s="69"/>
      <c r="C27" s="56"/>
      <c r="D27" s="28"/>
      <c r="E27" s="47"/>
      <c r="F27" s="29"/>
      <c r="G27" s="30"/>
      <c r="H27" s="30"/>
      <c r="I27" s="69"/>
      <c r="J27" s="21" t="str">
        <f>IF(G27="kg",F27,IF(G27=R2,F27*1000,IF(G27="rm",F27*VLOOKUP(D27,Heizwerttabelle,5,FALSE),IF(G27="srm",F27*VLOOKUP(D27,Heizwerttabelle,6,FALSE),IF(G27=R5,F27*VLOOKUP(D27,Heizwerttabelle,4,FALSE),"")))))</f>
        <v/>
      </c>
      <c r="K27" s="22" t="str">
        <f t="shared" si="0"/>
        <v/>
      </c>
      <c r="L27" s="69"/>
      <c r="M27" s="24" t="str">
        <f t="shared" si="1"/>
        <v/>
      </c>
      <c r="N27" s="49" t="str">
        <f t="shared" si="2"/>
        <v/>
      </c>
      <c r="O27" s="69"/>
      <c r="P27" s="69"/>
      <c r="Q27" s="69"/>
      <c r="R27" s="33" t="b">
        <f t="shared" si="3"/>
        <v>0</v>
      </c>
      <c r="S27" s="69"/>
      <c r="T27" s="69"/>
      <c r="U27" s="69"/>
      <c r="V27" s="69"/>
      <c r="W27" s="69"/>
      <c r="X27" s="69"/>
    </row>
    <row r="28" spans="1:24" s="3" customFormat="1" ht="30.1" customHeight="1" thickTop="1" thickBot="1" x14ac:dyDescent="0.3">
      <c r="A28" s="69"/>
      <c r="B28" s="69"/>
      <c r="C28" s="55"/>
      <c r="D28" s="25"/>
      <c r="E28" s="46"/>
      <c r="F28" s="26"/>
      <c r="G28" s="27"/>
      <c r="H28" s="27"/>
      <c r="I28" s="69"/>
      <c r="J28" s="19" t="str">
        <f>IF(G28="kg",F28,IF(G28=R2,F28*1000,IF(G28="rm",F28*VLOOKUP(D28,Heizwerttabelle,5,FALSE),IF(G28="srm",F28*VLOOKUP(D28,Heizwerttabelle,6,FALSE),IF(G28=R5,F28*VLOOKUP(D28,Heizwerttabelle,4,FALSE),"")))))</f>
        <v/>
      </c>
      <c r="K28" s="20" t="str">
        <f t="shared" si="0"/>
        <v/>
      </c>
      <c r="L28" s="69"/>
      <c r="M28" s="23" t="str">
        <f t="shared" si="1"/>
        <v/>
      </c>
      <c r="N28" s="48" t="str">
        <f t="shared" si="2"/>
        <v/>
      </c>
      <c r="O28" s="69"/>
      <c r="P28" s="69"/>
      <c r="Q28" s="69"/>
      <c r="R28" s="33" t="b">
        <f>COUNTA(D28:H28)=5</f>
        <v>0</v>
      </c>
      <c r="S28" s="69"/>
      <c r="T28" s="69"/>
      <c r="U28" s="69"/>
      <c r="V28" s="69"/>
      <c r="W28" s="69"/>
      <c r="X28" s="69"/>
    </row>
    <row r="29" spans="1:24" s="3" customFormat="1" ht="30.1" customHeight="1" thickTop="1" thickBot="1" x14ac:dyDescent="0.3">
      <c r="A29" s="69"/>
      <c r="B29" s="69"/>
      <c r="C29" s="56"/>
      <c r="D29" s="28"/>
      <c r="E29" s="47"/>
      <c r="F29" s="29"/>
      <c r="G29" s="30"/>
      <c r="H29" s="30"/>
      <c r="I29" s="69"/>
      <c r="J29" s="21" t="str">
        <f>IF(G29="kg",F29,IF(G29=R2,F29*1000,IF(G29="rm",F29*VLOOKUP(D29,Heizwerttabelle,5,FALSE),IF(G29="srm",F29*VLOOKUP(D29,Heizwerttabelle,6,FALSE),IF(G29=R5,F29*VLOOKUP(D29,Heizwerttabelle,4,FALSE),"")))))</f>
        <v/>
      </c>
      <c r="K29" s="22" t="str">
        <f t="shared" si="0"/>
        <v/>
      </c>
      <c r="L29" s="69"/>
      <c r="M29" s="24" t="str">
        <f t="shared" si="1"/>
        <v/>
      </c>
      <c r="N29" s="49" t="str">
        <f t="shared" si="2"/>
        <v/>
      </c>
      <c r="O29" s="69"/>
      <c r="P29" s="69"/>
      <c r="Q29" s="69"/>
      <c r="R29" s="33" t="b">
        <f>COUNTA(D29:H29)=5</f>
        <v>0</v>
      </c>
      <c r="S29" s="69"/>
      <c r="T29" s="69"/>
      <c r="U29" s="69"/>
      <c r="V29" s="69"/>
      <c r="W29" s="69"/>
      <c r="X29" s="69"/>
    </row>
    <row r="30" spans="1:24" s="3" customFormat="1" ht="36" customHeight="1" thickTop="1" x14ac:dyDescent="0.25">
      <c r="A30" s="69"/>
      <c r="B30" s="69"/>
      <c r="C30" s="69"/>
      <c r="D30" s="69"/>
      <c r="E30" s="73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33"/>
      <c r="S30" s="69"/>
      <c r="T30" s="69"/>
      <c r="U30" s="69"/>
      <c r="V30" s="69"/>
      <c r="W30" s="69"/>
      <c r="X30" s="69"/>
    </row>
    <row r="31" spans="1:24" s="3" customFormat="1" ht="21" customHeight="1" x14ac:dyDescent="0.25">
      <c r="A31" s="69"/>
      <c r="B31" s="69"/>
      <c r="C31" s="69" t="s">
        <v>11</v>
      </c>
      <c r="D31" s="69" t="s">
        <v>14</v>
      </c>
      <c r="E31" s="69" t="s">
        <v>14</v>
      </c>
      <c r="F31" s="69" t="s">
        <v>14</v>
      </c>
      <c r="G31" s="69" t="s">
        <v>14</v>
      </c>
      <c r="H31" s="69" t="s">
        <v>14</v>
      </c>
      <c r="I31" s="69"/>
      <c r="J31" s="69" t="s">
        <v>14</v>
      </c>
      <c r="K31" s="69" t="s">
        <v>14</v>
      </c>
      <c r="L31" s="69"/>
      <c r="M31" s="69" t="s">
        <v>14</v>
      </c>
      <c r="N31" s="69"/>
      <c r="O31" s="69"/>
      <c r="P31" s="69"/>
      <c r="Q31" s="69"/>
      <c r="R31" s="33"/>
      <c r="S31" s="69"/>
      <c r="T31" s="69"/>
      <c r="U31" s="69"/>
      <c r="V31" s="69"/>
      <c r="W31" s="69"/>
      <c r="X31" s="69"/>
    </row>
    <row r="32" spans="1:24" s="3" customFormat="1" ht="21" customHeight="1" x14ac:dyDescent="0.25">
      <c r="A32" s="69"/>
      <c r="B32" s="72"/>
      <c r="C32" s="74" t="s">
        <v>80</v>
      </c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33"/>
      <c r="S32" s="69"/>
      <c r="T32" s="69"/>
      <c r="U32" s="69"/>
      <c r="V32" s="69"/>
      <c r="W32" s="69"/>
      <c r="X32" s="69"/>
    </row>
    <row r="33" spans="1:24" s="3" customFormat="1" ht="9.1" customHeight="1" thickBot="1" x14ac:dyDescent="0.3">
      <c r="A33" s="69"/>
      <c r="B33" s="69"/>
      <c r="C33" s="78"/>
      <c r="D33" s="78"/>
      <c r="E33" s="78"/>
      <c r="F33" s="78"/>
      <c r="G33" s="78"/>
      <c r="H33" s="78"/>
      <c r="I33" s="69"/>
      <c r="J33" s="78"/>
      <c r="K33" s="78"/>
      <c r="L33" s="69"/>
      <c r="M33" s="78"/>
      <c r="N33" s="78"/>
      <c r="O33" s="69"/>
      <c r="P33" s="69"/>
      <c r="Q33" s="69"/>
      <c r="R33" s="33"/>
      <c r="S33" s="69"/>
      <c r="T33" s="69"/>
      <c r="U33" s="69"/>
      <c r="V33" s="69"/>
      <c r="W33" s="69"/>
      <c r="X33" s="69"/>
    </row>
    <row r="34" spans="1:24" s="3" customFormat="1" ht="5.2" customHeight="1" thickTop="1" x14ac:dyDescent="0.3">
      <c r="A34" s="69"/>
      <c r="B34" s="77"/>
      <c r="C34" s="15"/>
      <c r="D34" s="15"/>
      <c r="E34" s="15"/>
      <c r="F34" s="15"/>
      <c r="G34" s="15"/>
      <c r="H34" s="79"/>
      <c r="I34" s="69"/>
      <c r="J34" s="82"/>
      <c r="K34" s="84"/>
      <c r="L34" s="81"/>
      <c r="M34" s="15"/>
      <c r="N34" s="84"/>
      <c r="O34" s="69"/>
      <c r="P34" s="69"/>
      <c r="Q34" s="69"/>
      <c r="R34" s="33"/>
      <c r="S34" s="69"/>
      <c r="T34" s="69"/>
      <c r="U34" s="69"/>
      <c r="V34" s="69"/>
      <c r="W34" s="69"/>
      <c r="X34" s="69"/>
    </row>
    <row r="35" spans="1:24" s="3" customFormat="1" ht="39.75" customHeight="1" thickBot="1" x14ac:dyDescent="0.3">
      <c r="A35" s="69"/>
      <c r="B35" s="77"/>
      <c r="C35" s="66" t="s">
        <v>82</v>
      </c>
      <c r="D35" s="17" t="s">
        <v>83</v>
      </c>
      <c r="E35" s="17" t="s">
        <v>84</v>
      </c>
      <c r="F35" s="17" t="s">
        <v>85</v>
      </c>
      <c r="G35" s="17" t="s">
        <v>86</v>
      </c>
      <c r="H35" s="83" t="s">
        <v>96</v>
      </c>
      <c r="I35" s="81"/>
      <c r="J35" s="95" t="s">
        <v>89</v>
      </c>
      <c r="K35" s="96"/>
      <c r="L35" s="81"/>
      <c r="M35" s="97" t="s">
        <v>90</v>
      </c>
      <c r="N35" s="98"/>
      <c r="O35" s="69"/>
      <c r="P35" s="69"/>
      <c r="Q35" s="69"/>
      <c r="R35" s="33"/>
      <c r="S35" s="69"/>
      <c r="T35" s="69"/>
      <c r="U35" s="69"/>
      <c r="V35" s="69"/>
      <c r="W35" s="69"/>
      <c r="X35" s="69"/>
    </row>
    <row r="36" spans="1:24" s="3" customFormat="1" ht="27.85" customHeight="1" thickTop="1" thickBot="1" x14ac:dyDescent="0.3">
      <c r="A36" s="69"/>
      <c r="B36" s="69"/>
      <c r="C36" s="86" t="str">
        <f>IF(C22&lt;&gt;"",C22,"")</f>
        <v xml:space="preserve"> Händler A, Buche </v>
      </c>
      <c r="D36" s="26">
        <v>4</v>
      </c>
      <c r="E36" s="51" t="str">
        <f>IF(G22&lt;&gt;"",G22,"")</f>
        <v>t (Tonne)</v>
      </c>
      <c r="F36" s="53">
        <v>30000</v>
      </c>
      <c r="G36" s="60">
        <f>IF(AND(R36=TRUE,E22&lt;&gt;""),E22/F22,"")</f>
        <v>92000</v>
      </c>
      <c r="H36" s="61">
        <f>IF(AND(R36=TRUE,E22&lt;&gt;""),K22/F22,"")</f>
        <v>4100</v>
      </c>
      <c r="I36" s="69"/>
      <c r="J36" s="62">
        <f t="shared" ref="J36:J43" si="4">IF(AND(R36=TRUE,M22&lt;&gt;""),M22,"")</f>
        <v>22.439024390243901</v>
      </c>
      <c r="K36" s="63">
        <f t="shared" ref="K36:K43" si="5">IF(AND(R36=TRUE,M22&lt;&gt;""),J36/Währungsfaktor*100,"")</f>
        <v>5.7535959974984365</v>
      </c>
      <c r="L36" s="69"/>
      <c r="M36" s="23">
        <f>IF(AND(R36=TRUE,E22&lt;&gt;""),((G36*D36)+F36)/(H36*D36),"")</f>
        <v>24.26829268292683</v>
      </c>
      <c r="N36" s="48">
        <f t="shared" ref="N36:N43" si="6">IF(AND(R36=TRUE,M22&lt;&gt;""),M36/Währungsfaktor*100,"")</f>
        <v>6.2226391494684181</v>
      </c>
      <c r="O36" s="69"/>
      <c r="P36" s="69"/>
      <c r="Q36" s="69"/>
      <c r="R36" s="33" t="b">
        <f>COUNTA(D36,F36)=2</f>
        <v>1</v>
      </c>
      <c r="S36" s="69"/>
      <c r="T36" s="69"/>
      <c r="U36" s="69"/>
      <c r="V36" s="69"/>
      <c r="W36" s="69"/>
      <c r="X36" s="69"/>
    </row>
    <row r="37" spans="1:24" s="3" customFormat="1" ht="27.85" customHeight="1" thickTop="1" thickBot="1" x14ac:dyDescent="0.3">
      <c r="A37" s="69"/>
      <c r="B37" s="69"/>
      <c r="C37" s="87" t="str">
        <f>IF(C23&lt;&gt;"",C23,"")</f>
        <v xml:space="preserve"> Händler B, Akazie </v>
      </c>
      <c r="D37" s="29">
        <v>2400</v>
      </c>
      <c r="E37" s="52" t="str">
        <f>IF(G23&lt;&gt;"",G23,"")</f>
        <v>kg</v>
      </c>
      <c r="F37" s="54">
        <v>15000</v>
      </c>
      <c r="G37" s="59">
        <f>IF(AND(R37=TRUE,E23&lt;&gt;""),E23/F23,"")</f>
        <v>85</v>
      </c>
      <c r="H37" s="22">
        <f>IF(AND(R37=TRUE,E23&lt;&gt;""),K23/F23,"")</f>
        <v>4.0999999999999996</v>
      </c>
      <c r="I37" s="69"/>
      <c r="J37" s="18">
        <f t="shared" si="4"/>
        <v>20.731707317073173</v>
      </c>
      <c r="K37" s="64">
        <f t="shared" si="5"/>
        <v>5.315822388993122</v>
      </c>
      <c r="L37" s="69"/>
      <c r="M37" s="24">
        <f>IF(AND(R37=TRUE,E23&lt;&gt;""),((G37 * D37) + F37) / (H37 * D37),"")</f>
        <v>22.256097560975611</v>
      </c>
      <c r="N37" s="49">
        <f t="shared" si="6"/>
        <v>5.7066916823014386</v>
      </c>
      <c r="O37" s="69"/>
      <c r="P37" s="69"/>
      <c r="Q37" s="69"/>
      <c r="R37" s="33" t="b">
        <f>COUNTA(D37,F37)=2</f>
        <v>1</v>
      </c>
      <c r="S37" s="69"/>
      <c r="T37" s="69"/>
      <c r="U37" s="69"/>
      <c r="V37" s="69"/>
      <c r="W37" s="69"/>
      <c r="X37" s="69"/>
    </row>
    <row r="38" spans="1:24" s="3" customFormat="1" ht="27.85" customHeight="1" thickTop="1" thickBot="1" x14ac:dyDescent="0.3">
      <c r="A38" s="69"/>
      <c r="B38" s="69"/>
      <c r="C38" s="88" t="str">
        <f t="shared" ref="C38:C43" si="7">IF(C24&lt;&gt;"",C24,"")</f>
        <v xml:space="preserve"> Händler C, frische Eiche </v>
      </c>
      <c r="D38" s="26"/>
      <c r="E38" s="51" t="str">
        <f t="shared" ref="E38:E43" si="8">IF(G24&lt;&gt;"",G24,"")</f>
        <v>erdei m³</v>
      </c>
      <c r="F38" s="53"/>
      <c r="G38" s="60" t="str">
        <f t="shared" ref="G38:G43" si="9">IF(AND(R38=TRUE,E24&lt;&gt;""),E24/F24,"")</f>
        <v/>
      </c>
      <c r="H38" s="61" t="str">
        <f t="shared" ref="H38:H43" si="10">IF(AND(R38=TRUE,E24&lt;&gt;""),K24/F24,"")</f>
        <v/>
      </c>
      <c r="I38" s="69"/>
      <c r="J38" s="62" t="str">
        <f t="shared" si="4"/>
        <v/>
      </c>
      <c r="K38" s="63" t="str">
        <f t="shared" si="5"/>
        <v/>
      </c>
      <c r="L38" s="69"/>
      <c r="M38" s="23" t="str">
        <f t="shared" ref="M38" si="11">IF(AND(R38=TRUE,E24&lt;&gt;""),((G38*D38)+F38)/(H38*D38),"")</f>
        <v/>
      </c>
      <c r="N38" s="48" t="str">
        <f t="shared" si="6"/>
        <v/>
      </c>
      <c r="O38" s="69"/>
      <c r="P38" s="69"/>
      <c r="Q38" s="69"/>
      <c r="R38" s="33" t="b">
        <f>COUNTA(D38,F38)=2</f>
        <v>0</v>
      </c>
      <c r="S38" s="69"/>
      <c r="T38" s="69"/>
      <c r="U38" s="69"/>
      <c r="V38" s="69"/>
      <c r="W38" s="69"/>
      <c r="X38" s="69"/>
    </row>
    <row r="39" spans="1:24" s="3" customFormat="1" ht="27.85" customHeight="1" thickTop="1" thickBot="1" x14ac:dyDescent="0.3">
      <c r="A39" s="69"/>
      <c r="B39" s="69"/>
      <c r="C39" s="87" t="str">
        <f t="shared" si="7"/>
        <v xml:space="preserve"> Händler D, Palette Briketts </v>
      </c>
      <c r="D39" s="29">
        <v>1800</v>
      </c>
      <c r="E39" s="51" t="str">
        <f t="shared" si="8"/>
        <v>kg</v>
      </c>
      <c r="F39" s="54">
        <v>20000</v>
      </c>
      <c r="G39" s="59">
        <f t="shared" si="9"/>
        <v>160</v>
      </c>
      <c r="H39" s="22">
        <f t="shared" si="10"/>
        <v>5.3</v>
      </c>
      <c r="I39" s="69"/>
      <c r="J39" s="18">
        <f t="shared" si="4"/>
        <v>30.188679245283019</v>
      </c>
      <c r="K39" s="64">
        <f t="shared" si="5"/>
        <v>7.7406869859700054</v>
      </c>
      <c r="L39" s="69"/>
      <c r="M39" s="24">
        <f t="shared" ref="M39" si="12">IF(AND(R39=TRUE,E25&lt;&gt;""),((G39 * D39) + F39) / (H39 * D39),"")</f>
        <v>32.285115303983225</v>
      </c>
      <c r="N39" s="49">
        <f t="shared" si="6"/>
        <v>8.2782346933290327</v>
      </c>
      <c r="O39" s="69"/>
      <c r="P39" s="69"/>
      <c r="Q39" s="69"/>
      <c r="R39" s="33" t="b">
        <f>COUNTA(D39,F39)=2</f>
        <v>1</v>
      </c>
      <c r="S39" s="69"/>
      <c r="T39" s="69"/>
      <c r="U39" s="69"/>
      <c r="V39" s="69"/>
      <c r="W39" s="69"/>
      <c r="X39" s="69"/>
    </row>
    <row r="40" spans="1:24" s="3" customFormat="1" ht="27.85" customHeight="1" thickTop="1" thickBot="1" x14ac:dyDescent="0.3">
      <c r="A40" s="69"/>
      <c r="B40" s="69"/>
      <c r="C40" s="88" t="str">
        <f t="shared" si="7"/>
        <v/>
      </c>
      <c r="D40" s="26"/>
      <c r="E40" s="51" t="str">
        <f t="shared" si="8"/>
        <v/>
      </c>
      <c r="F40" s="53"/>
      <c r="G40" s="60" t="str">
        <f t="shared" si="9"/>
        <v/>
      </c>
      <c r="H40" s="61" t="str">
        <f t="shared" si="10"/>
        <v/>
      </c>
      <c r="I40" s="69"/>
      <c r="J40" s="62" t="str">
        <f t="shared" si="4"/>
        <v/>
      </c>
      <c r="K40" s="63" t="str">
        <f t="shared" si="5"/>
        <v/>
      </c>
      <c r="L40" s="69"/>
      <c r="M40" s="23" t="str">
        <f t="shared" ref="M40" si="13">IF(AND(R40=TRUE,E26&lt;&gt;""),((G40*D40)+F40)/(H40*D40),"")</f>
        <v/>
      </c>
      <c r="N40" s="48" t="str">
        <f t="shared" si="6"/>
        <v/>
      </c>
      <c r="O40" s="69"/>
      <c r="P40" s="69"/>
      <c r="Q40" s="69"/>
      <c r="R40" s="33"/>
      <c r="S40" s="69"/>
      <c r="T40" s="69"/>
      <c r="U40" s="69"/>
      <c r="V40" s="69"/>
      <c r="W40" s="69"/>
      <c r="X40" s="69"/>
    </row>
    <row r="41" spans="1:24" s="3" customFormat="1" ht="27.85" customHeight="1" thickTop="1" thickBot="1" x14ac:dyDescent="0.3">
      <c r="A41" s="69"/>
      <c r="B41" s="69"/>
      <c r="C41" s="87" t="str">
        <f t="shared" si="7"/>
        <v/>
      </c>
      <c r="D41" s="29"/>
      <c r="E41" s="50" t="str">
        <f t="shared" si="8"/>
        <v/>
      </c>
      <c r="F41" s="54"/>
      <c r="G41" s="59" t="str">
        <f t="shared" si="9"/>
        <v/>
      </c>
      <c r="H41" s="22" t="str">
        <f t="shared" si="10"/>
        <v/>
      </c>
      <c r="I41" s="69"/>
      <c r="J41" s="18" t="str">
        <f t="shared" si="4"/>
        <v/>
      </c>
      <c r="K41" s="64" t="str">
        <f t="shared" si="5"/>
        <v/>
      </c>
      <c r="L41" s="69"/>
      <c r="M41" s="24" t="str">
        <f t="shared" ref="M41" si="14">IF(AND(R41=TRUE,E27&lt;&gt;""),((G41 * D41) + F41) / (H41 * D41),"")</f>
        <v/>
      </c>
      <c r="N41" s="49" t="str">
        <f t="shared" si="6"/>
        <v/>
      </c>
      <c r="O41" s="69"/>
      <c r="P41" s="69"/>
      <c r="Q41" s="69"/>
      <c r="R41" s="33"/>
      <c r="S41" s="69"/>
      <c r="T41" s="69"/>
      <c r="U41" s="69"/>
      <c r="V41" s="69"/>
      <c r="W41" s="69"/>
      <c r="X41" s="69"/>
    </row>
    <row r="42" spans="1:24" s="3" customFormat="1" ht="27.85" customHeight="1" thickTop="1" thickBot="1" x14ac:dyDescent="0.3">
      <c r="A42" s="69"/>
      <c r="B42" s="69"/>
      <c r="C42" s="88" t="str">
        <f t="shared" si="7"/>
        <v/>
      </c>
      <c r="D42" s="26"/>
      <c r="E42" s="51" t="str">
        <f t="shared" si="8"/>
        <v/>
      </c>
      <c r="F42" s="53"/>
      <c r="G42" s="60" t="str">
        <f t="shared" si="9"/>
        <v/>
      </c>
      <c r="H42" s="61" t="str">
        <f t="shared" si="10"/>
        <v/>
      </c>
      <c r="I42" s="69"/>
      <c r="J42" s="62" t="str">
        <f t="shared" si="4"/>
        <v/>
      </c>
      <c r="K42" s="63" t="str">
        <f t="shared" si="5"/>
        <v/>
      </c>
      <c r="L42" s="69"/>
      <c r="M42" s="23" t="str">
        <f t="shared" ref="M42" si="15">IF(AND(R42=TRUE,E28&lt;&gt;""),((G42*D42)+F42)/(H42*D42),"")</f>
        <v/>
      </c>
      <c r="N42" s="48" t="str">
        <f t="shared" si="6"/>
        <v/>
      </c>
      <c r="O42" s="69"/>
      <c r="P42" s="69"/>
      <c r="Q42" s="69"/>
      <c r="R42" s="33"/>
      <c r="S42" s="69"/>
      <c r="T42" s="69"/>
      <c r="U42" s="69"/>
      <c r="V42" s="69"/>
      <c r="W42" s="69"/>
      <c r="X42" s="69"/>
    </row>
    <row r="43" spans="1:24" s="3" customFormat="1" ht="27.85" customHeight="1" thickTop="1" thickBot="1" x14ac:dyDescent="0.3">
      <c r="A43" s="69"/>
      <c r="B43" s="69"/>
      <c r="C43" s="87" t="str">
        <f t="shared" si="7"/>
        <v/>
      </c>
      <c r="D43" s="29"/>
      <c r="E43" s="50" t="str">
        <f t="shared" si="8"/>
        <v/>
      </c>
      <c r="F43" s="54"/>
      <c r="G43" s="59" t="str">
        <f t="shared" si="9"/>
        <v/>
      </c>
      <c r="H43" s="22" t="str">
        <f t="shared" si="10"/>
        <v/>
      </c>
      <c r="I43" s="69"/>
      <c r="J43" s="18" t="str">
        <f t="shared" si="4"/>
        <v/>
      </c>
      <c r="K43" s="64" t="str">
        <f t="shared" si="5"/>
        <v/>
      </c>
      <c r="L43" s="69"/>
      <c r="M43" s="24" t="str">
        <f t="shared" ref="M43" si="16">IF(AND(R43=TRUE,E29&lt;&gt;""),((G43 * D43) + F43) / (H43 * D43),"")</f>
        <v/>
      </c>
      <c r="N43" s="49" t="str">
        <f t="shared" si="6"/>
        <v/>
      </c>
      <c r="O43" s="69"/>
      <c r="P43" s="69"/>
      <c r="Q43" s="69"/>
      <c r="R43" s="33"/>
      <c r="S43" s="69"/>
      <c r="T43" s="69"/>
      <c r="U43" s="69"/>
      <c r="V43" s="69"/>
      <c r="W43" s="69"/>
      <c r="X43" s="69"/>
    </row>
    <row r="44" spans="1:24" s="3" customFormat="1" ht="21" customHeight="1" thickTop="1" x14ac:dyDescent="0.25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33"/>
      <c r="S44" s="69"/>
      <c r="T44" s="69"/>
      <c r="U44" s="69"/>
      <c r="V44" s="69"/>
      <c r="W44" s="69"/>
      <c r="X44" s="69"/>
    </row>
    <row r="45" spans="1:24" s="3" customFormat="1" ht="21" customHeight="1" x14ac:dyDescent="0.25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33"/>
      <c r="S45" s="69"/>
      <c r="T45" s="69"/>
      <c r="U45" s="69"/>
      <c r="V45" s="69"/>
      <c r="W45" s="69"/>
      <c r="X45" s="69"/>
    </row>
    <row r="46" spans="1:24" s="3" customFormat="1" ht="21" customHeight="1" x14ac:dyDescent="0.25">
      <c r="A46" s="69"/>
      <c r="B46" s="69"/>
      <c r="C46" s="74" t="s">
        <v>97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33"/>
      <c r="S46" s="69"/>
      <c r="T46" s="69"/>
      <c r="U46" s="69"/>
      <c r="V46" s="69"/>
      <c r="W46" s="69"/>
      <c r="X46" s="69"/>
    </row>
    <row r="47" spans="1:24" s="3" customFormat="1" ht="21" customHeight="1" x14ac:dyDescent="0.25">
      <c r="A47" s="69"/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33"/>
      <c r="S47" s="69"/>
      <c r="T47" s="69"/>
      <c r="U47" s="69"/>
      <c r="V47" s="69"/>
      <c r="W47" s="69"/>
      <c r="X47" s="69"/>
    </row>
    <row r="48" spans="1:24" s="3" customFormat="1" ht="21" customHeight="1" x14ac:dyDescent="0.25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33"/>
      <c r="S48" s="69"/>
      <c r="T48" s="69"/>
      <c r="U48" s="69"/>
      <c r="V48" s="69"/>
      <c r="W48" s="69"/>
      <c r="X48" s="69"/>
    </row>
    <row r="49" spans="1:24" s="3" customFormat="1" ht="21" customHeight="1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33"/>
      <c r="S49" s="69"/>
      <c r="T49" s="69"/>
      <c r="U49" s="69"/>
      <c r="V49" s="69"/>
      <c r="W49" s="69"/>
      <c r="X49" s="69"/>
    </row>
    <row r="50" spans="1:24" s="3" customFormat="1" ht="21" customHeight="1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33"/>
      <c r="S50" s="69"/>
      <c r="T50" s="69"/>
      <c r="U50" s="69"/>
      <c r="V50" s="69"/>
      <c r="W50" s="69"/>
      <c r="X50" s="69"/>
    </row>
    <row r="51" spans="1:24" s="3" customFormat="1" ht="21" customHeight="1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33"/>
      <c r="S51" s="69"/>
      <c r="T51" s="69"/>
      <c r="U51" s="69"/>
      <c r="V51" s="69"/>
      <c r="W51" s="69"/>
      <c r="X51" s="69"/>
    </row>
    <row r="52" spans="1:24" s="3" customFormat="1" ht="21" customHeight="1" x14ac:dyDescent="0.25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33"/>
      <c r="S52" s="69"/>
      <c r="T52" s="69"/>
      <c r="U52" s="69"/>
      <c r="V52" s="69"/>
      <c r="W52" s="69"/>
      <c r="X52" s="69"/>
    </row>
    <row r="53" spans="1:24" s="3" customFormat="1" ht="21" customHeight="1" x14ac:dyDescent="0.25">
      <c r="R53" s="33"/>
    </row>
    <row r="54" spans="1:24" s="3" customFormat="1" ht="21" customHeight="1" x14ac:dyDescent="0.25">
      <c r="R54" s="33"/>
    </row>
    <row r="55" spans="1:24" s="3" customFormat="1" ht="21" customHeight="1" x14ac:dyDescent="0.25">
      <c r="R55" s="33"/>
    </row>
    <row r="56" spans="1:24" s="3" customFormat="1" ht="21" customHeight="1" x14ac:dyDescent="0.25">
      <c r="R56" s="33"/>
    </row>
    <row r="57" spans="1:24" s="3" customFormat="1" ht="21" customHeight="1" x14ac:dyDescent="0.25">
      <c r="R57" s="33"/>
    </row>
    <row r="58" spans="1:24" s="3" customFormat="1" ht="21" customHeight="1" x14ac:dyDescent="0.25">
      <c r="R58" s="33"/>
    </row>
    <row r="59" spans="1:24" s="3" customFormat="1" ht="21" customHeight="1" x14ac:dyDescent="0.25">
      <c r="R59" s="33"/>
    </row>
    <row r="60" spans="1:24" s="1" customFormat="1" ht="16.350000000000001" x14ac:dyDescent="0.3">
      <c r="R60" s="34"/>
    </row>
    <row r="61" spans="1:24" s="1" customFormat="1" ht="16.350000000000001" x14ac:dyDescent="0.3">
      <c r="R61" s="34"/>
    </row>
  </sheetData>
  <sheetProtection sheet="1" objects="1" scenarios="1"/>
  <mergeCells count="4">
    <mergeCell ref="J35:K35"/>
    <mergeCell ref="M35:N35"/>
    <mergeCell ref="M21:N21"/>
    <mergeCell ref="M9:O10"/>
  </mergeCells>
  <phoneticPr fontId="12" type="noConversion"/>
  <conditionalFormatting sqref="F36:F43">
    <cfRule type="expression" dxfId="0" priority="1">
      <formula>AND(D36&lt;&gt;"",F36="")=TRUE</formula>
    </cfRule>
  </conditionalFormatting>
  <dataValidations count="3">
    <dataValidation type="list" allowBlank="1" showInputMessage="1" showErrorMessage="1" sqref="D22:D29" xr:uid="{CAA90C13-2FAA-49E1-8441-8977ACA026B0}">
      <formula1>ListeBrennstoff</formula1>
    </dataValidation>
    <dataValidation type="list" allowBlank="1" showInputMessage="1" showErrorMessage="1" sqref="G22:G29" xr:uid="{646E7153-CF18-4328-AC3F-4FC0DD283E7C}">
      <formula1>ListeEinheiten</formula1>
    </dataValidation>
    <dataValidation type="list" allowBlank="1" showInputMessage="1" showErrorMessage="1" sqref="H22:H29" xr:uid="{5615ACE7-5D3E-4E10-AF31-F3681EB01BF7}">
      <formula1>ListeFeuchtigkeit</formula1>
    </dataValidation>
  </dataValidation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B5A4-BA80-471B-A54B-C15DDE38430C}">
  <sheetPr>
    <tabColor rgb="FFCD2A3E"/>
  </sheetPr>
  <dimension ref="A1:S68"/>
  <sheetViews>
    <sheetView workbookViewId="0">
      <pane ySplit="6" topLeftCell="A7" activePane="bottomLeft" state="frozen"/>
      <selection pane="bottomLeft" activeCell="E54" sqref="E54"/>
    </sheetView>
  </sheetViews>
  <sheetFormatPr baseColWidth="10" defaultRowHeight="16.350000000000001" x14ac:dyDescent="0.3"/>
  <cols>
    <col min="1" max="1" width="3.85546875" style="1" customWidth="1"/>
    <col min="2" max="2" width="3.42578125" style="1" customWidth="1"/>
    <col min="3" max="3" width="32.42578125" style="1" customWidth="1"/>
    <col min="4" max="4" width="21" style="1" customWidth="1"/>
    <col min="5" max="8" width="13.7109375" style="1" customWidth="1"/>
    <col min="9" max="9" width="7.85546875" style="1" customWidth="1"/>
    <col min="10" max="16384" width="11.42578125" style="1"/>
  </cols>
  <sheetData>
    <row r="1" spans="1:19" ht="13.55" customHeight="1" x14ac:dyDescent="0.3">
      <c r="A1" s="8"/>
      <c r="B1" s="8"/>
      <c r="C1" s="8"/>
      <c r="D1" s="8"/>
      <c r="E1" s="8"/>
      <c r="F1" s="8"/>
      <c r="G1" s="8"/>
      <c r="H1" s="8"/>
      <c r="I1" s="8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23.05" x14ac:dyDescent="0.35">
      <c r="A2" s="8"/>
      <c r="B2" s="8"/>
      <c r="C2" s="10" t="s">
        <v>27</v>
      </c>
      <c r="D2" s="8"/>
      <c r="E2" s="8"/>
      <c r="F2" s="8"/>
      <c r="G2" s="8"/>
      <c r="H2" s="8"/>
      <c r="I2" s="8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5.95" customHeight="1" x14ac:dyDescent="0.35">
      <c r="A3" s="8"/>
      <c r="B3" s="8"/>
      <c r="C3" s="9"/>
      <c r="D3" s="8"/>
      <c r="E3" s="8"/>
      <c r="F3" s="8"/>
      <c r="G3" s="8"/>
      <c r="H3" s="8"/>
      <c r="I3" s="8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7.100000000000001" x14ac:dyDescent="0.3">
      <c r="A4" s="8"/>
      <c r="B4" s="8"/>
      <c r="C4" s="11" t="s">
        <v>28</v>
      </c>
      <c r="D4" s="8"/>
      <c r="E4" s="8"/>
      <c r="F4" s="8"/>
      <c r="G4" s="8"/>
      <c r="H4" s="8"/>
      <c r="I4" s="8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ht="9.85" customHeight="1" x14ac:dyDescent="0.3">
      <c r="A5" s="8"/>
      <c r="B5" s="8"/>
      <c r="C5" s="8"/>
      <c r="D5" s="8"/>
      <c r="E5" s="8"/>
      <c r="F5" s="8"/>
      <c r="G5" s="8"/>
      <c r="H5" s="8"/>
      <c r="I5" s="8"/>
      <c r="J5" s="70"/>
      <c r="K5" s="70"/>
      <c r="L5" s="70"/>
      <c r="M5" s="70"/>
      <c r="N5" s="70"/>
      <c r="O5" s="70"/>
      <c r="P5" s="70"/>
      <c r="Q5" s="70"/>
      <c r="R5" s="70"/>
      <c r="S5" s="70"/>
    </row>
    <row r="6" spans="1:19" ht="17.3" customHeigh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</row>
    <row r="7" spans="1:19" ht="17.3" customHeight="1" x14ac:dyDescent="0.3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19" ht="18.600000000000001" x14ac:dyDescent="0.3">
      <c r="A8" s="70"/>
      <c r="B8" s="92" t="s">
        <v>15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</row>
    <row r="9" spans="1:19" s="4" customFormat="1" ht="21" customHeight="1" x14ac:dyDescent="0.25">
      <c r="A9" s="90"/>
      <c r="B9" s="90" t="s">
        <v>16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</row>
    <row r="10" spans="1:19" x14ac:dyDescent="0.3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</row>
    <row r="11" spans="1:19" ht="7.45" customHeight="1" x14ac:dyDescent="0.3">
      <c r="A11" s="70"/>
      <c r="B11" s="70"/>
      <c r="C11" s="5"/>
      <c r="D11" s="5"/>
      <c r="E11" s="5"/>
      <c r="F11" s="5"/>
      <c r="G11" s="5"/>
      <c r="H11" s="5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</row>
    <row r="12" spans="1:19" s="2" customFormat="1" ht="40.450000000000003" customHeight="1" x14ac:dyDescent="0.25">
      <c r="A12" s="91"/>
      <c r="B12" s="91"/>
      <c r="C12" s="6" t="s">
        <v>0</v>
      </c>
      <c r="D12" s="6" t="s">
        <v>1</v>
      </c>
      <c r="E12" s="7" t="s">
        <v>20</v>
      </c>
      <c r="F12" s="7" t="s">
        <v>21</v>
      </c>
      <c r="G12" s="7" t="s">
        <v>22</v>
      </c>
      <c r="H12" s="7" t="s">
        <v>23</v>
      </c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</row>
    <row r="13" spans="1:19" ht="22.45" customHeight="1" x14ac:dyDescent="0.3">
      <c r="A13" s="70"/>
      <c r="B13" s="70"/>
      <c r="C13" s="36" t="s">
        <v>43</v>
      </c>
      <c r="D13" s="36" t="s">
        <v>61</v>
      </c>
      <c r="E13" s="42">
        <v>4.5999999999999996</v>
      </c>
      <c r="F13" s="44">
        <v>800</v>
      </c>
      <c r="G13" s="44">
        <f t="shared" ref="G13:G25" si="0">F13*Faktor_rm</f>
        <v>560</v>
      </c>
      <c r="H13" s="44">
        <f t="shared" ref="H13:H25" si="1">F13*Faktor_srm</f>
        <v>360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</row>
    <row r="14" spans="1:19" ht="22.45" customHeight="1" x14ac:dyDescent="0.3">
      <c r="A14" s="70"/>
      <c r="B14" s="70"/>
      <c r="C14" s="38" t="s">
        <v>44</v>
      </c>
      <c r="D14" s="38" t="s">
        <v>61</v>
      </c>
      <c r="E14" s="43">
        <v>4.2</v>
      </c>
      <c r="F14" s="45">
        <v>801</v>
      </c>
      <c r="G14" s="45">
        <f t="shared" si="0"/>
        <v>560.69999999999993</v>
      </c>
      <c r="H14" s="45">
        <f t="shared" si="1"/>
        <v>360.45</v>
      </c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spans="1:19" ht="22.45" customHeight="1" x14ac:dyDescent="0.3">
      <c r="A15" s="70"/>
      <c r="B15" s="70"/>
      <c r="C15" s="36" t="s">
        <v>45</v>
      </c>
      <c r="D15" s="36" t="s">
        <v>61</v>
      </c>
      <c r="E15" s="42">
        <v>4.0999999999999996</v>
      </c>
      <c r="F15" s="44">
        <v>802</v>
      </c>
      <c r="G15" s="44">
        <f t="shared" si="0"/>
        <v>561.4</v>
      </c>
      <c r="H15" s="44">
        <f t="shared" si="1"/>
        <v>360.90000000000003</v>
      </c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</row>
    <row r="16" spans="1:19" ht="22.45" customHeight="1" x14ac:dyDescent="0.3">
      <c r="A16" s="70"/>
      <c r="B16" s="70"/>
      <c r="C16" s="38" t="s">
        <v>46</v>
      </c>
      <c r="D16" s="38" t="s">
        <v>61</v>
      </c>
      <c r="E16" s="43">
        <v>4.2</v>
      </c>
      <c r="F16" s="45">
        <v>803</v>
      </c>
      <c r="G16" s="45">
        <f t="shared" si="0"/>
        <v>562.09999999999991</v>
      </c>
      <c r="H16" s="45">
        <f t="shared" si="1"/>
        <v>361.35</v>
      </c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</row>
    <row r="17" spans="1:19" ht="22.45" customHeight="1" x14ac:dyDescent="0.3">
      <c r="A17" s="70"/>
      <c r="B17" s="70"/>
      <c r="C17" s="36" t="s">
        <v>47</v>
      </c>
      <c r="D17" s="36" t="s">
        <v>61</v>
      </c>
      <c r="E17" s="42">
        <v>4.2</v>
      </c>
      <c r="F17" s="44">
        <v>804</v>
      </c>
      <c r="G17" s="44">
        <f t="shared" si="0"/>
        <v>562.79999999999995</v>
      </c>
      <c r="H17" s="44">
        <f t="shared" si="1"/>
        <v>361.8</v>
      </c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</row>
    <row r="18" spans="1:19" ht="22.45" customHeight="1" x14ac:dyDescent="0.3">
      <c r="A18" s="70"/>
      <c r="B18" s="70"/>
      <c r="C18" s="38" t="s">
        <v>48</v>
      </c>
      <c r="D18" s="38" t="s">
        <v>61</v>
      </c>
      <c r="E18" s="43">
        <v>4.0999999999999996</v>
      </c>
      <c r="F18" s="45">
        <v>805</v>
      </c>
      <c r="G18" s="45">
        <f t="shared" si="0"/>
        <v>563.5</v>
      </c>
      <c r="H18" s="45">
        <f t="shared" si="1"/>
        <v>362.25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</row>
    <row r="19" spans="1:19" ht="22.45" customHeight="1" x14ac:dyDescent="0.3">
      <c r="A19" s="70"/>
      <c r="B19" s="70"/>
      <c r="C19" s="36" t="s">
        <v>49</v>
      </c>
      <c r="D19" s="36" t="s">
        <v>61</v>
      </c>
      <c r="E19" s="42">
        <v>4.0999999999999996</v>
      </c>
      <c r="F19" s="44">
        <v>806</v>
      </c>
      <c r="G19" s="44">
        <f t="shared" si="0"/>
        <v>564.19999999999993</v>
      </c>
      <c r="H19" s="44">
        <f t="shared" si="1"/>
        <v>362.7</v>
      </c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</row>
    <row r="20" spans="1:19" ht="22.45" customHeight="1" x14ac:dyDescent="0.3">
      <c r="A20" s="70"/>
      <c r="B20" s="70"/>
      <c r="C20" s="38" t="s">
        <v>50</v>
      </c>
      <c r="D20" s="38" t="s">
        <v>62</v>
      </c>
      <c r="E20" s="43">
        <v>4.3</v>
      </c>
      <c r="F20" s="45">
        <v>807</v>
      </c>
      <c r="G20" s="45">
        <f t="shared" si="0"/>
        <v>564.9</v>
      </c>
      <c r="H20" s="45">
        <f t="shared" si="1"/>
        <v>363.15000000000003</v>
      </c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</row>
    <row r="21" spans="1:19" ht="22.45" customHeight="1" x14ac:dyDescent="0.3">
      <c r="A21" s="70"/>
      <c r="B21" s="70"/>
      <c r="C21" s="36" t="s">
        <v>51</v>
      </c>
      <c r="D21" s="36" t="s">
        <v>62</v>
      </c>
      <c r="E21" s="42">
        <v>4.0999999999999996</v>
      </c>
      <c r="F21" s="44">
        <v>808</v>
      </c>
      <c r="G21" s="44">
        <f t="shared" si="0"/>
        <v>565.59999999999991</v>
      </c>
      <c r="H21" s="44">
        <f t="shared" si="1"/>
        <v>363.6</v>
      </c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</row>
    <row r="22" spans="1:19" ht="22.45" customHeight="1" x14ac:dyDescent="0.3">
      <c r="A22" s="70"/>
      <c r="B22" s="70"/>
      <c r="C22" s="38" t="s">
        <v>52</v>
      </c>
      <c r="D22" s="38" t="s">
        <v>62</v>
      </c>
      <c r="E22" s="43">
        <v>4.0999999999999996</v>
      </c>
      <c r="F22" s="45">
        <v>809</v>
      </c>
      <c r="G22" s="45">
        <f t="shared" si="0"/>
        <v>566.29999999999995</v>
      </c>
      <c r="H22" s="45">
        <f t="shared" si="1"/>
        <v>364.05</v>
      </c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</row>
    <row r="23" spans="1:19" ht="22.45" customHeight="1" x14ac:dyDescent="0.3">
      <c r="A23" s="70"/>
      <c r="B23" s="70"/>
      <c r="C23" s="36" t="s">
        <v>53</v>
      </c>
      <c r="D23" s="36" t="s">
        <v>63</v>
      </c>
      <c r="E23" s="42">
        <v>4.5</v>
      </c>
      <c r="F23" s="44">
        <v>810</v>
      </c>
      <c r="G23" s="44">
        <f t="shared" si="0"/>
        <v>567</v>
      </c>
      <c r="H23" s="44">
        <f t="shared" si="1"/>
        <v>364.5</v>
      </c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</row>
    <row r="24" spans="1:19" ht="22.45" customHeight="1" x14ac:dyDescent="0.3">
      <c r="A24" s="70"/>
      <c r="B24" s="70"/>
      <c r="C24" s="38" t="s">
        <v>54</v>
      </c>
      <c r="D24" s="38" t="s">
        <v>63</v>
      </c>
      <c r="E24" s="43">
        <v>4.4000000000000004</v>
      </c>
      <c r="F24" s="45">
        <v>811</v>
      </c>
      <c r="G24" s="45">
        <f t="shared" si="0"/>
        <v>567.69999999999993</v>
      </c>
      <c r="H24" s="45">
        <f t="shared" si="1"/>
        <v>364.95</v>
      </c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</row>
    <row r="25" spans="1:19" ht="22.45" customHeight="1" x14ac:dyDescent="0.3">
      <c r="A25" s="70"/>
      <c r="B25" s="70"/>
      <c r="C25" s="36" t="s">
        <v>55</v>
      </c>
      <c r="D25" s="36" t="s">
        <v>63</v>
      </c>
      <c r="E25" s="42">
        <v>4.4000000000000004</v>
      </c>
      <c r="F25" s="44">
        <v>812</v>
      </c>
      <c r="G25" s="44">
        <f t="shared" si="0"/>
        <v>568.4</v>
      </c>
      <c r="H25" s="44">
        <f t="shared" si="1"/>
        <v>365.40000000000003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</row>
    <row r="26" spans="1:19" ht="22.45" customHeight="1" x14ac:dyDescent="0.3">
      <c r="A26" s="70"/>
      <c r="B26" s="70"/>
      <c r="C26" s="38" t="s">
        <v>56</v>
      </c>
      <c r="D26" s="38" t="s">
        <v>64</v>
      </c>
      <c r="E26" s="43">
        <v>4.8</v>
      </c>
      <c r="F26" s="39">
        <v>1100</v>
      </c>
      <c r="G26" s="39" t="s">
        <v>2</v>
      </c>
      <c r="H26" s="39" t="s">
        <v>2</v>
      </c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ht="22.45" customHeight="1" x14ac:dyDescent="0.3">
      <c r="A27" s="70"/>
      <c r="B27" s="70"/>
      <c r="C27" s="36" t="s">
        <v>57</v>
      </c>
      <c r="D27" s="36" t="s">
        <v>64</v>
      </c>
      <c r="E27" s="42">
        <v>5.3</v>
      </c>
      <c r="F27" s="37">
        <v>1200</v>
      </c>
      <c r="G27" s="37" t="s">
        <v>2</v>
      </c>
      <c r="H27" s="37" t="s">
        <v>2</v>
      </c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</row>
    <row r="28" spans="1:19" ht="22.45" customHeight="1" x14ac:dyDescent="0.3">
      <c r="A28" s="70"/>
      <c r="B28" s="70"/>
      <c r="C28" s="38" t="s">
        <v>58</v>
      </c>
      <c r="D28" s="38" t="s">
        <v>65</v>
      </c>
      <c r="E28" s="43">
        <v>5.5</v>
      </c>
      <c r="F28" s="39">
        <v>1250</v>
      </c>
      <c r="G28" s="39" t="s">
        <v>2</v>
      </c>
      <c r="H28" s="39" t="s">
        <v>2</v>
      </c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</row>
    <row r="29" spans="1:19" ht="22.45" customHeight="1" x14ac:dyDescent="0.3">
      <c r="A29" s="70"/>
      <c r="B29" s="70"/>
      <c r="C29" s="36" t="s">
        <v>59</v>
      </c>
      <c r="D29" s="36" t="s">
        <v>65</v>
      </c>
      <c r="E29" s="42">
        <v>8</v>
      </c>
      <c r="F29" s="37">
        <v>1400</v>
      </c>
      <c r="G29" s="37" t="s">
        <v>2</v>
      </c>
      <c r="H29" s="37" t="s">
        <v>2</v>
      </c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</row>
    <row r="30" spans="1:19" ht="22.45" customHeight="1" x14ac:dyDescent="0.3">
      <c r="A30" s="70"/>
      <c r="B30" s="70"/>
      <c r="C30" s="38" t="s">
        <v>60</v>
      </c>
      <c r="D30" s="38" t="s">
        <v>65</v>
      </c>
      <c r="E30" s="43">
        <v>8.1</v>
      </c>
      <c r="F30" s="39">
        <v>900</v>
      </c>
      <c r="G30" s="39" t="s">
        <v>2</v>
      </c>
      <c r="H30" s="39" t="s">
        <v>2</v>
      </c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</row>
    <row r="31" spans="1:19" ht="22.45" customHeight="1" x14ac:dyDescent="0.3">
      <c r="A31" s="70"/>
      <c r="B31" s="70"/>
      <c r="C31" s="36"/>
      <c r="D31" s="36"/>
      <c r="E31" s="42"/>
      <c r="F31" s="37"/>
      <c r="G31" s="37"/>
      <c r="H31" s="37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</row>
    <row r="32" spans="1:19" ht="22.45" customHeight="1" x14ac:dyDescent="0.3">
      <c r="A32" s="70"/>
      <c r="B32" s="70"/>
      <c r="C32" s="38"/>
      <c r="D32" s="38"/>
      <c r="E32" s="43"/>
      <c r="F32" s="39"/>
      <c r="G32" s="39"/>
      <c r="H32" s="39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</row>
    <row r="33" spans="1:19" ht="22.45" customHeight="1" x14ac:dyDescent="0.3">
      <c r="A33" s="70"/>
      <c r="B33" s="70"/>
      <c r="C33" s="36"/>
      <c r="D33" s="36"/>
      <c r="E33" s="42"/>
      <c r="F33" s="37"/>
      <c r="G33" s="37"/>
      <c r="H33" s="37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</row>
    <row r="34" spans="1:19" ht="22.45" customHeight="1" x14ac:dyDescent="0.3">
      <c r="A34" s="70"/>
      <c r="B34" s="70"/>
      <c r="C34" s="38"/>
      <c r="D34" s="38"/>
      <c r="E34" s="43"/>
      <c r="F34" s="39"/>
      <c r="G34" s="39"/>
      <c r="H34" s="39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</row>
    <row r="35" spans="1:19" ht="22.45" customHeight="1" x14ac:dyDescent="0.3">
      <c r="A35" s="70"/>
      <c r="B35" s="70"/>
      <c r="C35" s="36"/>
      <c r="D35" s="36"/>
      <c r="E35" s="42"/>
      <c r="F35" s="37"/>
      <c r="G35" s="37"/>
      <c r="H35" s="37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</row>
    <row r="36" spans="1:19" ht="9.1" customHeight="1" x14ac:dyDescent="0.3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</row>
    <row r="37" spans="1:19" ht="15.8" customHeight="1" x14ac:dyDescent="0.3">
      <c r="A37" s="70"/>
      <c r="B37" s="70"/>
      <c r="C37" s="93" t="s">
        <v>29</v>
      </c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</row>
    <row r="38" spans="1:19" ht="25.45" customHeight="1" x14ac:dyDescent="0.3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</row>
    <row r="39" spans="1:19" ht="18.600000000000001" x14ac:dyDescent="0.3">
      <c r="A39" s="70"/>
      <c r="B39" s="92" t="s">
        <v>17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</row>
    <row r="40" spans="1:19" s="4" customFormat="1" ht="21" customHeight="1" x14ac:dyDescent="0.25">
      <c r="A40" s="90"/>
      <c r="B40" s="90" t="s">
        <v>24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</row>
    <row r="41" spans="1:19" x14ac:dyDescent="0.3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</row>
    <row r="42" spans="1:19" ht="7.45" customHeight="1" x14ac:dyDescent="0.3">
      <c r="A42" s="70"/>
      <c r="B42" s="70"/>
      <c r="C42" s="5"/>
      <c r="D42" s="5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</row>
    <row r="43" spans="1:19" s="2" customFormat="1" ht="40.450000000000003" customHeight="1" x14ac:dyDescent="0.25">
      <c r="A43" s="91"/>
      <c r="B43" s="91"/>
      <c r="C43" s="6" t="s">
        <v>3</v>
      </c>
      <c r="D43" s="7" t="s">
        <v>25</v>
      </c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spans="1:19" ht="22.45" customHeight="1" x14ac:dyDescent="0.3">
      <c r="A44" s="70"/>
      <c r="B44" s="70"/>
      <c r="C44" s="36" t="s">
        <v>66</v>
      </c>
      <c r="D44" s="40">
        <v>1</v>
      </c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</row>
    <row r="45" spans="1:19" ht="22.45" customHeight="1" x14ac:dyDescent="0.3">
      <c r="A45" s="70"/>
      <c r="B45" s="70"/>
      <c r="C45" s="38" t="s">
        <v>67</v>
      </c>
      <c r="D45" s="41">
        <v>1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</row>
    <row r="46" spans="1:19" ht="22.45" customHeight="1" x14ac:dyDescent="0.3">
      <c r="A46" s="70"/>
      <c r="B46" s="70"/>
      <c r="C46" s="36" t="s">
        <v>68</v>
      </c>
      <c r="D46" s="40">
        <v>0.7</v>
      </c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</row>
    <row r="47" spans="1:19" ht="22.45" customHeight="1" x14ac:dyDescent="0.3">
      <c r="A47" s="70"/>
      <c r="B47" s="70"/>
      <c r="C47" s="38" t="s">
        <v>69</v>
      </c>
      <c r="D47" s="41">
        <v>0.45</v>
      </c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</row>
    <row r="48" spans="1:19" ht="25.45" customHeight="1" x14ac:dyDescent="0.3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  <row r="49" spans="1:19" ht="18.600000000000001" x14ac:dyDescent="0.3">
      <c r="A49" s="70"/>
      <c r="B49" s="92" t="s">
        <v>18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</row>
    <row r="50" spans="1:19" s="4" customFormat="1" ht="21" customHeight="1" x14ac:dyDescent="0.25">
      <c r="A50" s="90"/>
      <c r="B50" s="90" t="s">
        <v>19</v>
      </c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</row>
    <row r="51" spans="1:19" x14ac:dyDescent="0.3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</row>
    <row r="52" spans="1:19" ht="7.45" customHeight="1" x14ac:dyDescent="0.3">
      <c r="A52" s="70"/>
      <c r="B52" s="70"/>
      <c r="C52" s="5"/>
      <c r="D52" s="5"/>
      <c r="E52" s="5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</row>
    <row r="53" spans="1:19" ht="37.5" customHeight="1" x14ac:dyDescent="0.3">
      <c r="A53" s="70"/>
      <c r="B53" s="70"/>
      <c r="C53" s="31" t="s">
        <v>4</v>
      </c>
      <c r="D53" s="32" t="s">
        <v>5</v>
      </c>
      <c r="E53" s="32" t="s">
        <v>26</v>
      </c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:19" ht="22.45" customHeight="1" x14ac:dyDescent="0.3">
      <c r="A54" s="70"/>
      <c r="B54" s="70"/>
      <c r="C54" s="36" t="s">
        <v>72</v>
      </c>
      <c r="D54" s="36" t="s">
        <v>6</v>
      </c>
      <c r="E54" s="40">
        <v>1</v>
      </c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</row>
    <row r="55" spans="1:19" ht="22.45" customHeight="1" x14ac:dyDescent="0.3">
      <c r="A55" s="70"/>
      <c r="B55" s="70"/>
      <c r="C55" s="38" t="s">
        <v>73</v>
      </c>
      <c r="D55" s="38" t="s">
        <v>7</v>
      </c>
      <c r="E55" s="41">
        <v>0.75</v>
      </c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</row>
    <row r="56" spans="1:19" ht="22.45" customHeight="1" x14ac:dyDescent="0.3">
      <c r="A56" s="70"/>
      <c r="B56" s="70"/>
      <c r="C56" s="36" t="s">
        <v>74</v>
      </c>
      <c r="D56" s="36" t="s">
        <v>8</v>
      </c>
      <c r="E56" s="40">
        <v>0.5</v>
      </c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</row>
    <row r="57" spans="1:19" x14ac:dyDescent="0.3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</row>
    <row r="58" spans="1:19" x14ac:dyDescent="0.3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</row>
    <row r="59" spans="1:19" x14ac:dyDescent="0.3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</row>
    <row r="60" spans="1:19" x14ac:dyDescent="0.3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</row>
    <row r="61" spans="1:19" x14ac:dyDescent="0.3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</row>
    <row r="62" spans="1:19" x14ac:dyDescent="0.3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</row>
    <row r="63" spans="1:19" x14ac:dyDescent="0.3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</row>
    <row r="64" spans="1:19" x14ac:dyDescent="0.3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</row>
    <row r="65" spans="1:19" x14ac:dyDescent="0.3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</row>
    <row r="66" spans="1:19" x14ac:dyDescent="0.3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</row>
    <row r="67" spans="1:19" x14ac:dyDescent="0.3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</row>
    <row r="68" spans="1:19" x14ac:dyDescent="0.3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</row>
  </sheetData>
  <sheetProtection sheet="1" objects="1" scenarios="1"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10</vt:i4>
      </vt:variant>
    </vt:vector>
  </HeadingPairs>
  <TitlesOfParts>
    <vt:vector size="12" baseType="lpstr">
      <vt:lpstr>Angebotsrechner</vt:lpstr>
      <vt:lpstr>Stammdaten</vt:lpstr>
      <vt:lpstr>Faktor_rm</vt:lpstr>
      <vt:lpstr>Faktor_srm</vt:lpstr>
      <vt:lpstr>Feuchtetabelle</vt:lpstr>
      <vt:lpstr>Heizwerttabelle</vt:lpstr>
      <vt:lpstr>ListeBrennstoff</vt:lpstr>
      <vt:lpstr>ListeEinheiten</vt:lpstr>
      <vt:lpstr>ListeFeuchtigkeit</vt:lpstr>
      <vt:lpstr>ListeUmrechnungsfaktoren</vt:lpstr>
      <vt:lpstr>Umrechnungstabelle</vt:lpstr>
      <vt:lpstr>Währungsfaktor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mm@ingredio.de</dc:creator>
  <cp:lastModifiedBy>mm@ingredio.de</cp:lastModifiedBy>
  <dcterms:created xsi:type="dcterms:W3CDTF">2025-10-26T07:16:31Z</dcterms:created>
  <dcterms:modified xsi:type="dcterms:W3CDTF">2025-10-30T12:03:24Z</dcterms:modified>
</cp:coreProperties>
</file>